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u\Documents\scouting\"/>
    </mc:Choice>
  </mc:AlternateContent>
  <xr:revisionPtr revIDLastSave="0" documentId="13_ncr:1_{52DCE295-E449-4582-B11F-1F2CF82F5DB5}" xr6:coauthVersionLast="47" xr6:coauthVersionMax="47" xr10:uidLastSave="{00000000-0000-0000-0000-000000000000}"/>
  <bookViews>
    <workbookView xWindow="-108" yWindow="-108" windowWidth="23256" windowHeight="12576" tabRatio="500" activeTab="4" xr2:uid="{00000000-000D-0000-FFFF-FFFF00000000}"/>
  </bookViews>
  <sheets>
    <sheet name="Input" sheetId="1" r:id="rId1"/>
    <sheet name="Bots by High" sheetId="2" r:id="rId2"/>
    <sheet name="Bots by Low" sheetId="3" r:id="rId3"/>
    <sheet name="Bots by Climb" sheetId="4" r:id="rId4"/>
    <sheet name="Bots by Points" sheetId="5" r:id="rId5"/>
    <sheet name="Sheet1" sheetId="7" r:id="rId6"/>
    <sheet name="Prematch" sheetId="6" r:id="rId7"/>
  </sheets>
  <definedNames>
    <definedName name="_1595">Input!$2:$2</definedName>
    <definedName name="_2147">Input!$17:$17</definedName>
    <definedName name="_2903">Input!$32:$32</definedName>
    <definedName name="_2926">Input!$47:$47</definedName>
    <definedName name="_3663">Input!$62:$62</definedName>
    <definedName name="_3712">Input!$77:$77</definedName>
    <definedName name="_3876">Input!$92:$92</definedName>
    <definedName name="_4061">Input!$107:$107</definedName>
    <definedName name="_4089">Input!$122:$122</definedName>
    <definedName name="_4104">Input!$137:$137</definedName>
    <definedName name="_4125">Input!$152:$152</definedName>
    <definedName name="_4513">Input!$167:$167</definedName>
    <definedName name="_4692">Input!$182:$182</definedName>
    <definedName name="_4980">Input!$197:$197</definedName>
    <definedName name="_5920">Input!$212:$212</definedName>
    <definedName name="_6076">Input!$227:$227</definedName>
    <definedName name="_6465">Input!$272:$272</definedName>
    <definedName name="_6831">Input!$242:$242</definedName>
    <definedName name="_8532">Input!$257:$257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81" i="1" l="1"/>
  <c r="O280" i="1"/>
  <c r="O279" i="1"/>
  <c r="O266" i="1"/>
  <c r="O265" i="1"/>
  <c r="O264" i="1"/>
  <c r="O251" i="1"/>
  <c r="O250" i="1"/>
  <c r="O249" i="1"/>
  <c r="O236" i="1"/>
  <c r="O235" i="1"/>
  <c r="O234" i="1"/>
  <c r="O221" i="1"/>
  <c r="O220" i="1"/>
  <c r="O219" i="1"/>
  <c r="O206" i="1"/>
  <c r="O205" i="1"/>
  <c r="O204" i="1"/>
  <c r="O191" i="1"/>
  <c r="O190" i="1"/>
  <c r="O189" i="1"/>
  <c r="O176" i="1"/>
  <c r="O175" i="1"/>
  <c r="O174" i="1"/>
  <c r="O161" i="1"/>
  <c r="O160" i="1"/>
  <c r="O159" i="1"/>
  <c r="O146" i="1"/>
  <c r="O145" i="1"/>
  <c r="O144" i="1"/>
  <c r="O131" i="1"/>
  <c r="O130" i="1"/>
  <c r="O129" i="1"/>
  <c r="O116" i="1"/>
  <c r="O115" i="1"/>
  <c r="O114" i="1"/>
  <c r="O101" i="1"/>
  <c r="O100" i="1"/>
  <c r="O99" i="1"/>
  <c r="O86" i="1"/>
  <c r="O85" i="1"/>
  <c r="O84" i="1"/>
  <c r="O71" i="1"/>
  <c r="O70" i="1"/>
  <c r="O69" i="1"/>
  <c r="O56" i="1"/>
  <c r="O55" i="1"/>
  <c r="O54" i="1"/>
  <c r="O41" i="1"/>
  <c r="O40" i="1"/>
  <c r="O39" i="1"/>
  <c r="O26" i="1"/>
  <c r="O25" i="1"/>
  <c r="O24" i="1"/>
  <c r="O11" i="1"/>
  <c r="O10" i="1"/>
  <c r="O9" i="1"/>
  <c r="O8" i="1"/>
  <c r="B11" i="5"/>
  <c r="B19" i="5"/>
  <c r="B8" i="5"/>
  <c r="B16" i="5"/>
  <c r="B7" i="5"/>
  <c r="B13" i="5"/>
  <c r="B9" i="5"/>
  <c r="B4" i="5"/>
  <c r="B10" i="5"/>
  <c r="B20" i="5"/>
  <c r="B2" i="5"/>
  <c r="B14" i="5"/>
  <c r="B17" i="5"/>
  <c r="B18" i="5"/>
  <c r="B3" i="5"/>
  <c r="B12" i="5"/>
  <c r="B15" i="5"/>
  <c r="B5" i="5"/>
  <c r="B6" i="5"/>
  <c r="B11" i="4"/>
  <c r="B20" i="4"/>
  <c r="B8" i="4"/>
  <c r="B19" i="4"/>
  <c r="B2" i="4"/>
  <c r="B16" i="4"/>
  <c r="B12" i="4"/>
  <c r="B3" i="4"/>
  <c r="B18" i="4"/>
  <c r="B17" i="4"/>
  <c r="B6" i="4"/>
  <c r="B14" i="4"/>
  <c r="B13" i="4"/>
  <c r="B15" i="4"/>
  <c r="B4" i="4"/>
  <c r="B5" i="4"/>
  <c r="B9" i="4"/>
  <c r="B10" i="4"/>
  <c r="B7" i="4"/>
  <c r="B12" i="3"/>
  <c r="B7" i="3"/>
  <c r="B20" i="3"/>
  <c r="B4" i="3"/>
  <c r="B5" i="3"/>
  <c r="B3" i="3"/>
  <c r="B9" i="3"/>
  <c r="B19" i="3"/>
  <c r="B10" i="3"/>
  <c r="B18" i="3"/>
  <c r="B17" i="3"/>
  <c r="B16" i="3"/>
  <c r="B8" i="3"/>
  <c r="B15" i="3"/>
  <c r="B14" i="3"/>
  <c r="B2" i="3"/>
  <c r="B11" i="3"/>
  <c r="B13" i="3"/>
  <c r="B6" i="3"/>
  <c r="B10" i="2"/>
  <c r="B20" i="2"/>
  <c r="B7" i="2"/>
  <c r="B19" i="2"/>
  <c r="B11" i="2"/>
  <c r="B13" i="2"/>
  <c r="B9" i="2"/>
  <c r="B8" i="2"/>
  <c r="B5" i="2"/>
  <c r="B18" i="2"/>
  <c r="B2" i="2"/>
  <c r="B12" i="2"/>
  <c r="B16" i="2"/>
  <c r="B17" i="2"/>
  <c r="B3" i="2"/>
  <c r="B15" i="2"/>
  <c r="B14" i="2"/>
  <c r="B4" i="2"/>
  <c r="B6" i="2"/>
  <c r="O371" i="1"/>
  <c r="O370" i="1"/>
  <c r="O369" i="1"/>
  <c r="O368" i="1"/>
  <c r="O367" i="1"/>
  <c r="O366" i="1"/>
  <c r="O365" i="1"/>
  <c r="O364" i="1"/>
  <c r="S362" i="1"/>
  <c r="R362" i="1"/>
  <c r="Q362" i="1"/>
  <c r="P362" i="1"/>
  <c r="O356" i="1"/>
  <c r="O355" i="1"/>
  <c r="O354" i="1"/>
  <c r="O353" i="1"/>
  <c r="O352" i="1"/>
  <c r="O351" i="1"/>
  <c r="O350" i="1"/>
  <c r="O349" i="1"/>
  <c r="S347" i="1"/>
  <c r="R347" i="1"/>
  <c r="Q347" i="1"/>
  <c r="P347" i="1"/>
  <c r="O341" i="1"/>
  <c r="O340" i="1"/>
  <c r="O339" i="1"/>
  <c r="O338" i="1"/>
  <c r="O337" i="1"/>
  <c r="O336" i="1"/>
  <c r="O335" i="1"/>
  <c r="O334" i="1"/>
  <c r="S332" i="1"/>
  <c r="R332" i="1"/>
  <c r="Q332" i="1"/>
  <c r="P332" i="1"/>
  <c r="O326" i="1"/>
  <c r="O325" i="1"/>
  <c r="O324" i="1"/>
  <c r="O323" i="1"/>
  <c r="O322" i="1"/>
  <c r="O321" i="1"/>
  <c r="O320" i="1"/>
  <c r="O319" i="1"/>
  <c r="S317" i="1"/>
  <c r="R317" i="1"/>
  <c r="Q317" i="1"/>
  <c r="P317" i="1"/>
  <c r="O311" i="1"/>
  <c r="O310" i="1"/>
  <c r="O309" i="1"/>
  <c r="O308" i="1"/>
  <c r="O307" i="1"/>
  <c r="O306" i="1"/>
  <c r="O305" i="1"/>
  <c r="O304" i="1"/>
  <c r="S302" i="1"/>
  <c r="R302" i="1"/>
  <c r="Q302" i="1"/>
  <c r="P302" i="1"/>
  <c r="O296" i="1"/>
  <c r="O295" i="1"/>
  <c r="O294" i="1"/>
  <c r="O293" i="1"/>
  <c r="O292" i="1"/>
  <c r="O291" i="1"/>
  <c r="O290" i="1"/>
  <c r="O289" i="1"/>
  <c r="S287" i="1"/>
  <c r="R287" i="1"/>
  <c r="Q287" i="1"/>
  <c r="P287" i="1"/>
  <c r="O278" i="1"/>
  <c r="O277" i="1"/>
  <c r="O276" i="1"/>
  <c r="O275" i="1"/>
  <c r="O274" i="1"/>
  <c r="R272" i="1"/>
  <c r="C11" i="4" s="1"/>
  <c r="Q272" i="1"/>
  <c r="D6" i="6" s="1"/>
  <c r="P272" i="1"/>
  <c r="C10" i="2" s="1"/>
  <c r="O263" i="1"/>
  <c r="O262" i="1"/>
  <c r="O261" i="1"/>
  <c r="O260" i="1"/>
  <c r="O259" i="1"/>
  <c r="R257" i="1"/>
  <c r="C20" i="4" s="1"/>
  <c r="Q257" i="1"/>
  <c r="C7" i="3" s="1"/>
  <c r="P257" i="1"/>
  <c r="C20" i="2" s="1"/>
  <c r="O248" i="1"/>
  <c r="O247" i="1"/>
  <c r="O246" i="1"/>
  <c r="O245" i="1"/>
  <c r="O244" i="1"/>
  <c r="R242" i="1"/>
  <c r="C8" i="4" s="1"/>
  <c r="Q242" i="1"/>
  <c r="C20" i="3" s="1"/>
  <c r="P242" i="1"/>
  <c r="C7" i="2" s="1"/>
  <c r="O233" i="1"/>
  <c r="O232" i="1"/>
  <c r="O231" i="1"/>
  <c r="O230" i="1"/>
  <c r="O229" i="1"/>
  <c r="R227" i="1"/>
  <c r="C19" i="4" s="1"/>
  <c r="Q227" i="1"/>
  <c r="C4" i="3" s="1"/>
  <c r="P227" i="1"/>
  <c r="C19" i="2" s="1"/>
  <c r="O218" i="1"/>
  <c r="O217" i="1"/>
  <c r="O216" i="1"/>
  <c r="O215" i="1"/>
  <c r="O214" i="1"/>
  <c r="R212" i="1"/>
  <c r="C2" i="4" s="1"/>
  <c r="Q212" i="1"/>
  <c r="C5" i="3" s="1"/>
  <c r="P212" i="1"/>
  <c r="C11" i="2" s="1"/>
  <c r="O203" i="1"/>
  <c r="O202" i="1"/>
  <c r="O201" i="1"/>
  <c r="O200" i="1"/>
  <c r="O199" i="1"/>
  <c r="R197" i="1"/>
  <c r="C16" i="4" s="1"/>
  <c r="Q197" i="1"/>
  <c r="C3" i="3" s="1"/>
  <c r="P197" i="1"/>
  <c r="C13" i="2" s="1"/>
  <c r="O188" i="1"/>
  <c r="O187" i="1"/>
  <c r="O186" i="1"/>
  <c r="O185" i="1"/>
  <c r="O184" i="1"/>
  <c r="R182" i="1"/>
  <c r="C12" i="4" s="1"/>
  <c r="Q182" i="1"/>
  <c r="C9" i="3" s="1"/>
  <c r="P182" i="1"/>
  <c r="C9" i="2" s="1"/>
  <c r="O173" i="1"/>
  <c r="O172" i="1"/>
  <c r="O171" i="1"/>
  <c r="O170" i="1"/>
  <c r="O169" i="1"/>
  <c r="R167" i="1"/>
  <c r="C3" i="4" s="1"/>
  <c r="Q167" i="1"/>
  <c r="C19" i="3" s="1"/>
  <c r="P167" i="1"/>
  <c r="C8" i="2" s="1"/>
  <c r="O158" i="1"/>
  <c r="O157" i="1"/>
  <c r="O156" i="1"/>
  <c r="O155" i="1"/>
  <c r="O154" i="1"/>
  <c r="R152" i="1"/>
  <c r="C18" i="4" s="1"/>
  <c r="Q152" i="1"/>
  <c r="C10" i="3" s="1"/>
  <c r="P152" i="1"/>
  <c r="C5" i="2" s="1"/>
  <c r="O143" i="1"/>
  <c r="O142" i="1"/>
  <c r="O141" i="1"/>
  <c r="O140" i="1"/>
  <c r="O139" i="1"/>
  <c r="R137" i="1"/>
  <c r="C17" i="4" s="1"/>
  <c r="Q137" i="1"/>
  <c r="C18" i="3" s="1"/>
  <c r="P137" i="1"/>
  <c r="C18" i="2" s="1"/>
  <c r="O128" i="1"/>
  <c r="O127" i="1"/>
  <c r="O126" i="1"/>
  <c r="O125" i="1"/>
  <c r="O124" i="1"/>
  <c r="R122" i="1"/>
  <c r="E8" i="6" s="1"/>
  <c r="Q122" i="1"/>
  <c r="C17" i="3" s="1"/>
  <c r="P122" i="1"/>
  <c r="C2" i="2" s="1"/>
  <c r="O113" i="1"/>
  <c r="O112" i="1"/>
  <c r="O111" i="1"/>
  <c r="O110" i="1"/>
  <c r="O109" i="1"/>
  <c r="R107" i="1"/>
  <c r="C14" i="4" s="1"/>
  <c r="Q107" i="1"/>
  <c r="D5" i="6" s="1"/>
  <c r="P107" i="1"/>
  <c r="C5" i="6" s="1"/>
  <c r="O98" i="1"/>
  <c r="O97" i="1"/>
  <c r="O96" i="1"/>
  <c r="O95" i="1"/>
  <c r="O94" i="1"/>
  <c r="R92" i="1"/>
  <c r="C13" i="4" s="1"/>
  <c r="Q92" i="1"/>
  <c r="C8" i="3" s="1"/>
  <c r="P92" i="1"/>
  <c r="C16" i="2" s="1"/>
  <c r="O83" i="1"/>
  <c r="O82" i="1"/>
  <c r="O81" i="1"/>
  <c r="O80" i="1"/>
  <c r="O79" i="1"/>
  <c r="R77" i="1"/>
  <c r="C15" i="4" s="1"/>
  <c r="Q77" i="1"/>
  <c r="D4" i="6" s="1"/>
  <c r="P77" i="1"/>
  <c r="C4" i="6" s="1"/>
  <c r="O68" i="1"/>
  <c r="O67" i="1"/>
  <c r="O66" i="1"/>
  <c r="O65" i="1"/>
  <c r="O64" i="1"/>
  <c r="R62" i="1"/>
  <c r="C4" i="4" s="1"/>
  <c r="Q62" i="1"/>
  <c r="C14" i="3" s="1"/>
  <c r="P62" i="1"/>
  <c r="C3" i="2" s="1"/>
  <c r="O53" i="1"/>
  <c r="O52" i="1"/>
  <c r="O51" i="1"/>
  <c r="O50" i="1"/>
  <c r="O49" i="1"/>
  <c r="R47" i="1"/>
  <c r="C5" i="4" s="1"/>
  <c r="Q47" i="1"/>
  <c r="D7" i="6" s="1"/>
  <c r="P47" i="1"/>
  <c r="C15" i="2" s="1"/>
  <c r="O38" i="1"/>
  <c r="O37" i="1"/>
  <c r="O36" i="1"/>
  <c r="O35" i="1"/>
  <c r="O34" i="1"/>
  <c r="R32" i="1"/>
  <c r="C9" i="4" s="1"/>
  <c r="Q32" i="1"/>
  <c r="C11" i="3" s="1"/>
  <c r="P32" i="1"/>
  <c r="C14" i="2" s="1"/>
  <c r="O23" i="1"/>
  <c r="O22" i="1"/>
  <c r="O21" i="1"/>
  <c r="O20" i="1"/>
  <c r="O19" i="1"/>
  <c r="R17" i="1"/>
  <c r="C10" i="4" s="1"/>
  <c r="Q17" i="1"/>
  <c r="C13" i="3" s="1"/>
  <c r="P17" i="1"/>
  <c r="C4" i="2" s="1"/>
  <c r="O7" i="1"/>
  <c r="O6" i="1"/>
  <c r="O5" i="1"/>
  <c r="O4" i="1"/>
  <c r="R2" i="1"/>
  <c r="C7" i="4" s="1"/>
  <c r="Q2" i="1"/>
  <c r="C6" i="3" s="1"/>
  <c r="P2" i="1"/>
  <c r="C6" i="2" s="1"/>
  <c r="S257" i="1" l="1"/>
  <c r="C19" i="5" s="1"/>
  <c r="S197" i="1"/>
  <c r="F3" i="6" s="1"/>
  <c r="S182" i="1"/>
  <c r="C9" i="5" s="1"/>
  <c r="S167" i="1"/>
  <c r="C4" i="5" s="1"/>
  <c r="S152" i="1"/>
  <c r="C10" i="5" s="1"/>
  <c r="S77" i="1"/>
  <c r="C18" i="5" s="1"/>
  <c r="S62" i="1"/>
  <c r="C3" i="5" s="1"/>
  <c r="S47" i="1"/>
  <c r="C12" i="5" s="1"/>
  <c r="S242" i="1"/>
  <c r="C8" i="5" s="1"/>
  <c r="S227" i="1"/>
  <c r="C16" i="5" s="1"/>
  <c r="S212" i="1"/>
  <c r="C7" i="5" s="1"/>
  <c r="S122" i="1"/>
  <c r="F8" i="6" s="1"/>
  <c r="S32" i="1"/>
  <c r="C15" i="5" s="1"/>
  <c r="S137" i="1"/>
  <c r="C20" i="5" s="1"/>
  <c r="S107" i="1"/>
  <c r="F5" i="6" s="1"/>
  <c r="S17" i="1"/>
  <c r="C5" i="5" s="1"/>
  <c r="S2" i="1"/>
  <c r="C6" i="5" s="1"/>
  <c r="S272" i="1"/>
  <c r="C11" i="5" s="1"/>
  <c r="S92" i="1"/>
  <c r="C17" i="5" s="1"/>
  <c r="C3" i="6"/>
  <c r="E4" i="6"/>
  <c r="C6" i="6"/>
  <c r="E7" i="6"/>
  <c r="C12" i="2"/>
  <c r="C2" i="3"/>
  <c r="C12" i="3"/>
  <c r="C6" i="4"/>
  <c r="D3" i="6"/>
  <c r="E3" i="6"/>
  <c r="E6" i="6"/>
  <c r="C8" i="6"/>
  <c r="C17" i="2"/>
  <c r="C16" i="3"/>
  <c r="D8" i="6"/>
  <c r="E5" i="6"/>
  <c r="C7" i="6"/>
  <c r="C15" i="3"/>
  <c r="F4" i="6" l="1"/>
  <c r="C13" i="5"/>
  <c r="F7" i="6"/>
  <c r="C2" i="5"/>
  <c r="F6" i="6"/>
  <c r="C14" i="5"/>
</calcChain>
</file>

<file path=xl/sharedStrings.xml><?xml version="1.0" encoding="utf-8"?>
<sst xmlns="http://schemas.openxmlformats.org/spreadsheetml/2006/main" count="483" uniqueCount="85">
  <si>
    <t>The Dragons</t>
  </si>
  <si>
    <t>Match Count</t>
  </si>
  <si>
    <t>Average Points</t>
  </si>
  <si>
    <t>Average high</t>
  </si>
  <si>
    <t>Average low</t>
  </si>
  <si>
    <t>Average climb</t>
  </si>
  <si>
    <t>Average points</t>
  </si>
  <si>
    <t>High(Auto)</t>
  </si>
  <si>
    <t>Low(Auto)</t>
  </si>
  <si>
    <t>High(Teleop)</t>
  </si>
  <si>
    <t>Low(Teleop)</t>
  </si>
  <si>
    <t>Low</t>
  </si>
  <si>
    <t>Mid</t>
  </si>
  <si>
    <t>High</t>
  </si>
  <si>
    <t>Trav</t>
  </si>
  <si>
    <t>Comments</t>
  </si>
  <si>
    <t>'sliding’</t>
  </si>
  <si>
    <t>lines up with tender to shoot, knocked off on traversal</t>
  </si>
  <si>
    <t>seems off balance</t>
  </si>
  <si>
    <t>Dead Bot/Stuck</t>
  </si>
  <si>
    <t>CHUCK</t>
  </si>
  <si>
    <t>could not handle defense from vikotics</t>
  </si>
  <si>
    <t>NeoBots</t>
  </si>
  <si>
    <t>stuck spinning</t>
  </si>
  <si>
    <t>didn’t move after auto</t>
  </si>
  <si>
    <t>difficulty funtioning</t>
  </si>
  <si>
    <t>X</t>
  </si>
  <si>
    <t>Robo Sparks</t>
  </si>
  <si>
    <t>CPR</t>
  </si>
  <si>
    <t>great at dodging defense</t>
  </si>
  <si>
    <t>got stuck and another team helped</t>
  </si>
  <si>
    <t>RoboCats</t>
  </si>
  <si>
    <t>Playing aggressive defense</t>
  </si>
  <si>
    <t>didn’t move in middle of the match and never recovered</t>
  </si>
  <si>
    <t>no show</t>
  </si>
  <si>
    <t>plays a little bit of defense (Didn’t really do much)</t>
  </si>
  <si>
    <t>Mabton LugNutz</t>
  </si>
  <si>
    <t>appeared to be unable to shoot for a while</t>
  </si>
  <si>
    <t>didn’t do much of anything, not sturdy</t>
  </si>
  <si>
    <t>defense</t>
  </si>
  <si>
    <t>SciBorgs</t>
  </si>
  <si>
    <t>strong, played defense well</t>
  </si>
  <si>
    <t>picked up red balls instead of blue</t>
  </si>
  <si>
    <t>started spinning during a match</t>
  </si>
  <si>
    <t>Stealth Robotics</t>
  </si>
  <si>
    <t>Bumper was coming off</t>
  </si>
  <si>
    <t>died mid game</t>
  </si>
  <si>
    <t>fast turnover for shots</t>
  </si>
  <si>
    <t>Error-4104</t>
  </si>
  <si>
    <t>played defense, no shooter</t>
  </si>
  <si>
    <t>not on field</t>
  </si>
  <si>
    <t>Drive train not working properly</t>
  </si>
  <si>
    <t>drives in ½ circles</t>
  </si>
  <si>
    <t>Confidential</t>
  </si>
  <si>
    <t>no climber</t>
  </si>
  <si>
    <t>Circuit Breakers</t>
  </si>
  <si>
    <t>very reliable shooter</t>
  </si>
  <si>
    <t>Metal Mallards</t>
  </si>
  <si>
    <t>Defense</t>
  </si>
  <si>
    <t>possibly more cargo r12, switched scouts</t>
  </si>
  <si>
    <t>Canine Crusaders</t>
  </si>
  <si>
    <t>overall good strategy</t>
  </si>
  <si>
    <t>VIKotics</t>
  </si>
  <si>
    <t>mostly defense bot</t>
  </si>
  <si>
    <t>good defense driving</t>
  </si>
  <si>
    <t>hung by one arm</t>
  </si>
  <si>
    <t>Mustang Mechanica</t>
  </si>
  <si>
    <t>ball stuck in shooter</t>
  </si>
  <si>
    <t>defense ineffective + inefficient</t>
  </si>
  <si>
    <t>A-05 Annex</t>
  </si>
  <si>
    <t>they got knocked off the climber</t>
  </si>
  <si>
    <t>takes a while to line up to shoot</t>
  </si>
  <si>
    <t>Classified</t>
  </si>
  <si>
    <t>Scored 2 at time did nothing for a bit</t>
  </si>
  <si>
    <t>never put ball in low nor high goal</t>
  </si>
  <si>
    <t>moved out of way, then did nothing</t>
  </si>
  <si>
    <t>Mystic Biscuit</t>
  </si>
  <si>
    <t>hanging on with one hook</t>
  </si>
  <si>
    <t>Null</t>
  </si>
  <si>
    <t>TEAM #</t>
  </si>
  <si>
    <t>HIGH</t>
  </si>
  <si>
    <t>LOW</t>
  </si>
  <si>
    <t>CLIMB</t>
  </si>
  <si>
    <t>POINTS</t>
  </si>
  <si>
    <t>died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</si>
</sst>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BAF3A1"/>
        <bgColor rgb="FFD1F6C0"/>
      </patternFill>
    </fill>
    <fill>
      <patternFill patternType="solid">
        <fgColor rgb="FFD1F6C0"/>
        <bgColor rgb="FFBAF3A1"/>
      </patternFill>
    </fill>
    <fill>
      <patternFill patternType="solid">
        <fgColor rgb="FFFDF828"/>
        <bgColor rgb="FFFFFF00"/>
      </patternFill>
    </fill>
    <fill>
      <patternFill patternType="solid">
        <fgColor rgb="FFFCFC9C"/>
        <bgColor rgb="FFD1F6C0"/>
      </patternFill>
    </fill>
    <fill>
      <patternFill patternType="solid">
        <fgColor rgb="FFF5B349"/>
        <bgColor rgb="FFFEA95E"/>
      </patternFill>
    </fill>
    <fill>
      <patternFill patternType="solid">
        <fgColor rgb="FFF4DA88"/>
        <bgColor rgb="FFF9D1B9"/>
      </patternFill>
    </fill>
    <fill>
      <patternFill patternType="solid">
        <fgColor rgb="FF70BFF0"/>
        <bgColor rgb="FF4FC3F7"/>
      </patternFill>
    </fill>
    <fill>
      <patternFill patternType="solid">
        <fgColor rgb="FFC7E6F9"/>
        <bgColor rgb="FFCDEEFD"/>
      </patternFill>
    </fill>
    <fill>
      <patternFill patternType="solid">
        <fgColor rgb="FFFA671E"/>
        <bgColor rgb="FFFF817E"/>
      </patternFill>
    </fill>
    <fill>
      <patternFill patternType="solid">
        <fgColor rgb="FFF9D1B9"/>
        <bgColor rgb="FFFFCCCB"/>
      </patternFill>
    </fill>
    <fill>
      <patternFill patternType="solid">
        <fgColor rgb="FFFEA95E"/>
        <bgColor rgb="FFF5B349"/>
      </patternFill>
    </fill>
    <fill>
      <patternFill patternType="solid">
        <fgColor rgb="FFFF817E"/>
        <bgColor rgb="FFFF99CC"/>
      </patternFill>
    </fill>
    <fill>
      <patternFill patternType="solid">
        <fgColor rgb="FFFFCCCB"/>
        <bgColor rgb="FFF9D1B9"/>
      </patternFill>
    </fill>
    <fill>
      <patternFill patternType="solid">
        <fgColor rgb="FF4FC3F7"/>
        <bgColor rgb="FF70BFF0"/>
      </patternFill>
    </fill>
    <fill>
      <patternFill patternType="solid">
        <fgColor rgb="FFCDEEFD"/>
        <bgColor rgb="FFC7E6F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3" borderId="1" xfId="0" applyFont="1" applyFill="1" applyBorder="1"/>
    <xf numFmtId="0" fontId="1" fillId="4" borderId="0" xfId="0" applyFont="1" applyFill="1"/>
    <xf numFmtId="0" fontId="1" fillId="5" borderId="1" xfId="0" applyFont="1" applyFill="1" applyBorder="1"/>
    <xf numFmtId="0" fontId="1" fillId="6" borderId="0" xfId="0" applyFont="1" applyFill="1"/>
    <xf numFmtId="0" fontId="1" fillId="7" borderId="1" xfId="0" applyFont="1" applyFill="1" applyBorder="1"/>
    <xf numFmtId="0" fontId="1" fillId="8" borderId="0" xfId="0" applyFont="1" applyFill="1"/>
    <xf numFmtId="0" fontId="1" fillId="9" borderId="1" xfId="0" applyFont="1" applyFill="1" applyBorder="1"/>
    <xf numFmtId="0" fontId="1" fillId="10" borderId="0" xfId="0" applyFont="1" applyFill="1"/>
    <xf numFmtId="0" fontId="1" fillId="11" borderId="1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0" fillId="12" borderId="3" xfId="0" applyFont="1" applyFill="1" applyBorder="1"/>
    <xf numFmtId="0" fontId="2" fillId="13" borderId="4" xfId="0" applyFont="1" applyFill="1" applyBorder="1"/>
    <xf numFmtId="0" fontId="0" fillId="14" borderId="4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DF82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AF3A1"/>
      <rgbColor rgb="FF808080"/>
      <rgbColor rgb="FF9999FF"/>
      <rgbColor rgb="FF993366"/>
      <rgbColor rgb="FFF4DA88"/>
      <rgbColor rgb="FFCDEEFD"/>
      <rgbColor rgb="FF660066"/>
      <rgbColor rgb="FFFF817E"/>
      <rgbColor rgb="FF0066CC"/>
      <rgbColor rgb="FFFFCC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7E6F9"/>
      <rgbColor rgb="FFD1F6C0"/>
      <rgbColor rgb="FFFCFC9C"/>
      <rgbColor rgb="FF70BFF0"/>
      <rgbColor rgb="FFFF99CC"/>
      <rgbColor rgb="FFCC99FF"/>
      <rgbColor rgb="FFF9D1B9"/>
      <rgbColor rgb="FF3366FF"/>
      <rgbColor rgb="FF4FC3F7"/>
      <rgbColor rgb="FF99CC00"/>
      <rgbColor rgb="FFF5B349"/>
      <rgbColor rgb="FFFEA95E"/>
      <rgbColor rgb="FFFA671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75"/>
  <sheetViews>
    <sheetView topLeftCell="A221" zoomScaleNormal="100" workbookViewId="0">
      <selection activeCell="O279" sqref="O279"/>
    </sheetView>
  </sheetViews>
  <sheetFormatPr defaultColWidth="8.5546875" defaultRowHeight="14.4" x14ac:dyDescent="0.3"/>
  <cols>
    <col min="2" max="2" width="18.6640625" customWidth="1"/>
    <col min="3" max="3" width="9.109375" customWidth="1"/>
    <col min="4" max="4" width="15.33203125" customWidth="1"/>
    <col min="15" max="15" width="14.5546875" customWidth="1"/>
    <col min="16" max="16" width="11.33203125" customWidth="1"/>
    <col min="17" max="17" width="11" customWidth="1"/>
    <col min="18" max="18" width="12.33203125" customWidth="1"/>
    <col min="19" max="19" width="13.109375" customWidth="1"/>
  </cols>
  <sheetData>
    <row r="2" spans="1:19" ht="15.6" x14ac:dyDescent="0.3">
      <c r="A2" s="1">
        <v>1595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>
        <f>AVERAGE(E4:N4,E6:N6)</f>
        <v>3.5</v>
      </c>
      <c r="Q2">
        <f>AVERAGE(E5:N5,E7:N7)</f>
        <v>0.25</v>
      </c>
      <c r="R2">
        <f>AVERAGE(E8:N11)</f>
        <v>0.32500000000000001</v>
      </c>
      <c r="S2">
        <f>SUM(O4:O11)</f>
        <v>20.699999999999996</v>
      </c>
    </row>
    <row r="3" spans="1:19" ht="15.6" x14ac:dyDescent="0.3">
      <c r="A3" s="2"/>
      <c r="B3" s="1" t="s">
        <v>0</v>
      </c>
      <c r="C3" s="1"/>
      <c r="D3" s="1" t="s">
        <v>1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1" t="s">
        <v>2</v>
      </c>
      <c r="P3" t="s">
        <v>3</v>
      </c>
      <c r="Q3" t="s">
        <v>4</v>
      </c>
      <c r="R3" t="s">
        <v>5</v>
      </c>
      <c r="S3" t="s">
        <v>6</v>
      </c>
    </row>
    <row r="4" spans="1:19" ht="15.6" x14ac:dyDescent="0.3">
      <c r="A4" s="1"/>
      <c r="B4" s="1"/>
      <c r="C4" s="1"/>
      <c r="D4" s="4" t="s">
        <v>7</v>
      </c>
      <c r="E4" s="5">
        <v>2</v>
      </c>
      <c r="F4" s="5">
        <v>0</v>
      </c>
      <c r="G4" s="5">
        <v>0</v>
      </c>
      <c r="H4" s="5">
        <v>3</v>
      </c>
      <c r="I4" s="5">
        <v>2</v>
      </c>
      <c r="J4" s="5">
        <v>1</v>
      </c>
      <c r="K4" s="5">
        <v>1</v>
      </c>
      <c r="L4" s="5">
        <v>0</v>
      </c>
      <c r="M4" s="5">
        <v>1</v>
      </c>
      <c r="N4" s="5">
        <v>0</v>
      </c>
      <c r="O4" s="1">
        <f>AVERAGE(E4:N4)*4</f>
        <v>4</v>
      </c>
    </row>
    <row r="5" spans="1:19" ht="15.6" x14ac:dyDescent="0.3">
      <c r="A5" s="1"/>
      <c r="B5" s="1"/>
      <c r="C5" s="1"/>
      <c r="D5" s="4" t="s">
        <v>8</v>
      </c>
      <c r="E5" s="5">
        <v>1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">
        <f>AVERAGE(E5:N5)*2</f>
        <v>0.4</v>
      </c>
    </row>
    <row r="6" spans="1:19" ht="15.6" x14ac:dyDescent="0.3">
      <c r="A6" s="1"/>
      <c r="B6" s="1"/>
      <c r="C6" s="1"/>
      <c r="D6" s="6" t="s">
        <v>9</v>
      </c>
      <c r="E6" s="7">
        <v>0</v>
      </c>
      <c r="F6" s="7">
        <v>5</v>
      </c>
      <c r="G6" s="7">
        <v>7</v>
      </c>
      <c r="H6" s="7">
        <v>12</v>
      </c>
      <c r="I6" s="7">
        <v>4</v>
      </c>
      <c r="J6" s="7">
        <v>8</v>
      </c>
      <c r="K6" s="7">
        <v>7</v>
      </c>
      <c r="L6" s="7">
        <v>5</v>
      </c>
      <c r="M6" s="7">
        <v>5</v>
      </c>
      <c r="N6" s="7">
        <v>7</v>
      </c>
      <c r="O6" s="1">
        <f>AVERAGE(E6:N6)*2</f>
        <v>12</v>
      </c>
    </row>
    <row r="7" spans="1:19" ht="15.6" x14ac:dyDescent="0.3">
      <c r="A7" s="1"/>
      <c r="B7" s="1"/>
      <c r="C7" s="1"/>
      <c r="D7" s="6" t="s">
        <v>10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1</v>
      </c>
      <c r="L7" s="7">
        <v>1</v>
      </c>
      <c r="M7" s="7">
        <v>0</v>
      </c>
      <c r="N7" s="7">
        <v>0</v>
      </c>
      <c r="O7" s="1">
        <f>AVERAGE(E7:N7)*1</f>
        <v>0.3</v>
      </c>
    </row>
    <row r="8" spans="1:19" ht="15.6" x14ac:dyDescent="0.3">
      <c r="A8" s="1"/>
      <c r="B8" s="1"/>
      <c r="C8" s="1"/>
      <c r="D8" s="8" t="s">
        <v>11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">
        <f>AVERAGE(E8:N8)*4</f>
        <v>0.4</v>
      </c>
    </row>
    <row r="9" spans="1:19" ht="15.6" x14ac:dyDescent="0.3">
      <c r="A9" s="1"/>
      <c r="B9" s="1"/>
      <c r="C9" s="1"/>
      <c r="D9" s="8" t="s">
        <v>12</v>
      </c>
      <c r="E9" s="9">
        <v>0</v>
      </c>
      <c r="F9" s="9">
        <v>2</v>
      </c>
      <c r="G9" s="9">
        <v>0</v>
      </c>
      <c r="H9" s="9">
        <v>0</v>
      </c>
      <c r="I9" s="9">
        <v>2</v>
      </c>
      <c r="J9" s="9">
        <v>0</v>
      </c>
      <c r="K9" s="9">
        <v>2</v>
      </c>
      <c r="L9" s="9">
        <v>2</v>
      </c>
      <c r="M9" s="9">
        <v>2</v>
      </c>
      <c r="N9" s="9">
        <v>2</v>
      </c>
      <c r="O9" s="1">
        <f>AVERAGE(E9:N9)*3</f>
        <v>3.5999999999999996</v>
      </c>
    </row>
    <row r="10" spans="1:19" ht="15.6" x14ac:dyDescent="0.3">
      <c r="A10" s="1"/>
      <c r="B10" s="1"/>
      <c r="C10" s="1"/>
      <c r="D10" s="8" t="s">
        <v>13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">
        <f>AVERAGE(E10:N10)*(10/3)</f>
        <v>0</v>
      </c>
    </row>
    <row r="11" spans="1:19" ht="15.6" x14ac:dyDescent="0.3">
      <c r="A11" s="1"/>
      <c r="B11" s="1"/>
      <c r="C11" s="1"/>
      <c r="D11" s="8" t="s">
        <v>14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">
        <f>AVERAGE(E11:N11)*(15/4)</f>
        <v>0</v>
      </c>
    </row>
    <row r="12" spans="1:19" ht="15.6" x14ac:dyDescent="0.3">
      <c r="A12" s="1"/>
      <c r="B12" s="1"/>
      <c r="C12" s="1"/>
      <c r="D12" s="10" t="s">
        <v>15</v>
      </c>
      <c r="E12" s="11" t="s">
        <v>16</v>
      </c>
      <c r="F12" s="11"/>
      <c r="G12" s="11" t="s">
        <v>16</v>
      </c>
      <c r="H12" s="11" t="s">
        <v>17</v>
      </c>
      <c r="I12" s="11"/>
      <c r="J12" s="11" t="s">
        <v>18</v>
      </c>
      <c r="K12" s="11"/>
      <c r="L12" s="11"/>
      <c r="M12" s="11"/>
      <c r="N12" s="11"/>
      <c r="O12" s="1"/>
    </row>
    <row r="13" spans="1:19" ht="15.6" x14ac:dyDescent="0.3">
      <c r="A13" s="1"/>
      <c r="B13" s="1"/>
      <c r="C13" s="1"/>
      <c r="D13" s="12" t="s">
        <v>19</v>
      </c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9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9" ht="15.6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9" ht="15.6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9" ht="15.6" x14ac:dyDescent="0.3">
      <c r="A17" s="1">
        <v>2147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>
        <f>AVERAGE(E19:N19,E21:N21)</f>
        <v>4.6111111111111107</v>
      </c>
      <c r="Q17">
        <f>AVERAGE(E20:N20,E22:N22)</f>
        <v>0</v>
      </c>
      <c r="R17">
        <f>AVERAGE(E23:N26)</f>
        <v>0.25</v>
      </c>
      <c r="S17">
        <f>SUM(O19:O26)</f>
        <v>21.999999999999996</v>
      </c>
    </row>
    <row r="18" spans="1:19" ht="15.6" x14ac:dyDescent="0.3">
      <c r="A18" s="2"/>
      <c r="B18" s="1" t="s">
        <v>20</v>
      </c>
      <c r="C18" s="1"/>
      <c r="D18" s="1" t="s">
        <v>1</v>
      </c>
      <c r="E18" s="3">
        <v>1</v>
      </c>
      <c r="F18" s="3">
        <v>2</v>
      </c>
      <c r="G18" s="3">
        <v>3</v>
      </c>
      <c r="H18" s="3">
        <v>4</v>
      </c>
      <c r="I18" s="3">
        <v>5</v>
      </c>
      <c r="J18" s="3">
        <v>6</v>
      </c>
      <c r="K18" s="3">
        <v>7</v>
      </c>
      <c r="L18" s="3">
        <v>8</v>
      </c>
      <c r="M18" s="3">
        <v>9</v>
      </c>
      <c r="N18" s="3">
        <v>10</v>
      </c>
      <c r="O18" s="1" t="s">
        <v>2</v>
      </c>
      <c r="P18" t="s">
        <v>3</v>
      </c>
      <c r="Q18" t="s">
        <v>4</v>
      </c>
      <c r="R18" t="s">
        <v>5</v>
      </c>
      <c r="S18" t="s">
        <v>6</v>
      </c>
    </row>
    <row r="19" spans="1:19" ht="15.6" x14ac:dyDescent="0.3">
      <c r="A19" s="1"/>
      <c r="B19" s="1"/>
      <c r="C19" s="1"/>
      <c r="D19" s="4" t="s">
        <v>7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/>
      <c r="O19" s="1">
        <f>AVERAGE(E19:N19)*4</f>
        <v>0.44444444444444442</v>
      </c>
    </row>
    <row r="20" spans="1:19" ht="15.6" x14ac:dyDescent="0.3">
      <c r="A20" s="1"/>
      <c r="B20" s="1"/>
      <c r="C20" s="1"/>
      <c r="D20" s="4" t="s">
        <v>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1">
        <f>AVERAGE(E20:N20)*2</f>
        <v>0</v>
      </c>
    </row>
    <row r="21" spans="1:19" ht="15.6" x14ac:dyDescent="0.3">
      <c r="A21" s="1"/>
      <c r="B21" s="1"/>
      <c r="C21" s="1"/>
      <c r="D21" s="6" t="s">
        <v>9</v>
      </c>
      <c r="E21" s="7">
        <v>13</v>
      </c>
      <c r="F21" s="7">
        <v>17</v>
      </c>
      <c r="G21" s="7">
        <v>10</v>
      </c>
      <c r="H21" s="7">
        <v>5</v>
      </c>
      <c r="I21" s="7">
        <v>0</v>
      </c>
      <c r="J21" s="7">
        <v>14</v>
      </c>
      <c r="K21" s="7">
        <v>0</v>
      </c>
      <c r="L21" s="7">
        <v>6</v>
      </c>
      <c r="M21" s="7">
        <v>17</v>
      </c>
      <c r="N21" s="7"/>
      <c r="O21" s="1">
        <f>AVERAGE(E21:N21)*2</f>
        <v>18.222222222222221</v>
      </c>
    </row>
    <row r="22" spans="1:19" ht="15.6" x14ac:dyDescent="0.3">
      <c r="A22" s="1"/>
      <c r="B22" s="1"/>
      <c r="C22" s="1"/>
      <c r="D22" s="6" t="s">
        <v>10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/>
      <c r="O22" s="1">
        <f>AVERAGE(E22:N22)*1</f>
        <v>0</v>
      </c>
    </row>
    <row r="23" spans="1:19" ht="15.6" x14ac:dyDescent="0.3">
      <c r="A23" s="1"/>
      <c r="B23" s="1"/>
      <c r="C23" s="1"/>
      <c r="D23" s="8" t="s">
        <v>11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/>
      <c r="O23" s="1">
        <f>AVERAGE(E23:N23)*4</f>
        <v>0</v>
      </c>
    </row>
    <row r="24" spans="1:19" ht="15.6" x14ac:dyDescent="0.3">
      <c r="A24" s="1"/>
      <c r="B24" s="1"/>
      <c r="C24" s="1"/>
      <c r="D24" s="8" t="s">
        <v>12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/>
      <c r="O24" s="1">
        <f>AVERAGE(E24:N24)*3</f>
        <v>0</v>
      </c>
    </row>
    <row r="25" spans="1:19" ht="15.6" x14ac:dyDescent="0.3">
      <c r="A25" s="1"/>
      <c r="B25" s="1"/>
      <c r="C25" s="1"/>
      <c r="D25" s="8" t="s">
        <v>13</v>
      </c>
      <c r="E25" s="9">
        <v>3</v>
      </c>
      <c r="F25" s="9">
        <v>0</v>
      </c>
      <c r="G25" s="9">
        <v>0</v>
      </c>
      <c r="H25" s="9">
        <v>3</v>
      </c>
      <c r="I25" s="9">
        <v>0</v>
      </c>
      <c r="J25" s="9">
        <v>0</v>
      </c>
      <c r="K25" s="9">
        <v>0</v>
      </c>
      <c r="L25" s="9">
        <v>0</v>
      </c>
      <c r="M25" s="9">
        <v>3</v>
      </c>
      <c r="N25" s="9"/>
      <c r="O25" s="1">
        <f>AVERAGE(E25:N25)*(10/3)</f>
        <v>3.3333333333333335</v>
      </c>
    </row>
    <row r="26" spans="1:19" ht="15.6" x14ac:dyDescent="0.3">
      <c r="A26" s="1"/>
      <c r="B26" s="1"/>
      <c r="C26" s="1"/>
      <c r="D26" s="8" t="s">
        <v>14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/>
      <c r="O26" s="1">
        <f>AVERAGE(E26:N26)*(15/4)</f>
        <v>0</v>
      </c>
    </row>
    <row r="27" spans="1:19" ht="15.6" x14ac:dyDescent="0.3">
      <c r="A27" s="1"/>
      <c r="B27" s="1"/>
      <c r="C27" s="1"/>
      <c r="D27" s="10" t="s">
        <v>15</v>
      </c>
      <c r="E27" s="11"/>
      <c r="F27" s="11"/>
      <c r="G27" s="11"/>
      <c r="H27" s="11" t="s">
        <v>21</v>
      </c>
      <c r="I27" s="11"/>
      <c r="J27" s="11"/>
      <c r="K27" s="11"/>
      <c r="L27" s="11"/>
      <c r="M27" s="11"/>
      <c r="N27" s="11"/>
      <c r="O27" s="1"/>
    </row>
    <row r="28" spans="1:19" ht="15.6" x14ac:dyDescent="0.3">
      <c r="A28" s="1"/>
      <c r="B28" s="1"/>
      <c r="C28" s="1"/>
      <c r="D28" s="12" t="s">
        <v>19</v>
      </c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9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ht="15.6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9" ht="15.6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9" ht="15.6" x14ac:dyDescent="0.3">
      <c r="A32" s="1">
        <v>2903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>
        <f>AVERAGE(E34:N34,E36:N36)</f>
        <v>0.25</v>
      </c>
      <c r="Q32">
        <f>AVERAGE(E35:N35,E37:N37)</f>
        <v>0.05</v>
      </c>
      <c r="R32">
        <f>AVERAGE(E38:N41)</f>
        <v>0.25</v>
      </c>
      <c r="S32">
        <f>SUM(O34:O41)</f>
        <v>4.4000000000000004</v>
      </c>
    </row>
    <row r="33" spans="1:19" ht="15.6" x14ac:dyDescent="0.3">
      <c r="A33" s="2"/>
      <c r="B33" s="1" t="s">
        <v>22</v>
      </c>
      <c r="C33" s="1"/>
      <c r="D33" s="1" t="s">
        <v>1</v>
      </c>
      <c r="E33" s="3">
        <v>1</v>
      </c>
      <c r="F33" s="3">
        <v>2</v>
      </c>
      <c r="G33" s="3">
        <v>3</v>
      </c>
      <c r="H33" s="3">
        <v>4</v>
      </c>
      <c r="I33" s="3">
        <v>5</v>
      </c>
      <c r="J33" s="3">
        <v>6</v>
      </c>
      <c r="K33" s="3">
        <v>7</v>
      </c>
      <c r="L33" s="3">
        <v>8</v>
      </c>
      <c r="M33" s="3">
        <v>9</v>
      </c>
      <c r="N33" s="3">
        <v>10</v>
      </c>
      <c r="O33" s="1" t="s">
        <v>2</v>
      </c>
      <c r="P33" t="s">
        <v>3</v>
      </c>
      <c r="Q33" t="s">
        <v>4</v>
      </c>
      <c r="R33" t="s">
        <v>5</v>
      </c>
      <c r="S33" t="s">
        <v>6</v>
      </c>
    </row>
    <row r="34" spans="1:19" ht="15.6" x14ac:dyDescent="0.3">
      <c r="A34" s="1"/>
      <c r="B34" s="1"/>
      <c r="C34" s="1"/>
      <c r="D34" s="4" t="s">
        <v>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1">
        <f>AVERAGE(E34:N34)*4</f>
        <v>0.4</v>
      </c>
    </row>
    <row r="35" spans="1:19" ht="15.6" x14ac:dyDescent="0.3">
      <c r="A35" s="1"/>
      <c r="B35" s="1"/>
      <c r="C35" s="1"/>
      <c r="D35" s="4" t="s">
        <v>8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">
        <f>AVERAGE(E35:N35)*2</f>
        <v>0.2</v>
      </c>
    </row>
    <row r="36" spans="1:19" ht="15.6" x14ac:dyDescent="0.3">
      <c r="A36" s="1"/>
      <c r="B36" s="1"/>
      <c r="C36" s="1"/>
      <c r="D36" s="6" t="s">
        <v>9</v>
      </c>
      <c r="E36" s="7">
        <v>1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2</v>
      </c>
      <c r="L36" s="7">
        <v>0</v>
      </c>
      <c r="M36" s="7">
        <v>0</v>
      </c>
      <c r="N36" s="7">
        <v>0</v>
      </c>
      <c r="O36" s="1">
        <f>AVERAGE(E36:N36)*2</f>
        <v>0.8</v>
      </c>
    </row>
    <row r="37" spans="1:19" ht="15.6" x14ac:dyDescent="0.3">
      <c r="A37" s="1"/>
      <c r="B37" s="1"/>
      <c r="C37" s="1"/>
      <c r="D37" s="6" t="s">
        <v>10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">
        <f>AVERAGE(E37:N37)*1</f>
        <v>0</v>
      </c>
    </row>
    <row r="38" spans="1:19" ht="15.6" x14ac:dyDescent="0.3">
      <c r="A38" s="1"/>
      <c r="B38" s="1"/>
      <c r="C38" s="1"/>
      <c r="D38" s="8" t="s">
        <v>11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">
        <f>AVERAGE(E38:N38)*4</f>
        <v>0</v>
      </c>
    </row>
    <row r="39" spans="1:19" ht="15.6" x14ac:dyDescent="0.3">
      <c r="A39" s="1"/>
      <c r="B39" s="1"/>
      <c r="C39" s="1"/>
      <c r="D39" s="8" t="s">
        <v>12</v>
      </c>
      <c r="E39" s="9">
        <v>0</v>
      </c>
      <c r="F39" s="9">
        <v>0</v>
      </c>
      <c r="G39" s="9">
        <v>0</v>
      </c>
      <c r="H39" s="9">
        <v>2</v>
      </c>
      <c r="I39" s="9">
        <v>0</v>
      </c>
      <c r="J39" s="9">
        <v>2</v>
      </c>
      <c r="K39" s="9">
        <v>2</v>
      </c>
      <c r="L39" s="9">
        <v>2</v>
      </c>
      <c r="M39" s="9">
        <v>2</v>
      </c>
      <c r="N39" s="9">
        <v>0</v>
      </c>
      <c r="O39" s="1">
        <f>AVERAGE(E39:N39)*3</f>
        <v>3</v>
      </c>
    </row>
    <row r="40" spans="1:19" ht="15.6" x14ac:dyDescent="0.3">
      <c r="A40" s="1"/>
      <c r="B40" s="1"/>
      <c r="C40" s="1"/>
      <c r="D40" s="8" t="s">
        <v>13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">
        <f>AVERAGE(E40:N40)*(10/3)</f>
        <v>0</v>
      </c>
    </row>
    <row r="41" spans="1:19" ht="15.6" x14ac:dyDescent="0.3">
      <c r="A41" s="1"/>
      <c r="B41" s="1"/>
      <c r="C41" s="1"/>
      <c r="D41" s="8" t="s">
        <v>14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">
        <f>AVERAGE(E41:N41)*(15/4)</f>
        <v>0</v>
      </c>
    </row>
    <row r="42" spans="1:19" ht="15.6" x14ac:dyDescent="0.3">
      <c r="A42" s="1"/>
      <c r="B42" s="1"/>
      <c r="C42" s="1"/>
      <c r="D42" s="10" t="s">
        <v>15</v>
      </c>
      <c r="E42" s="11" t="s">
        <v>23</v>
      </c>
      <c r="F42" s="11"/>
      <c r="G42" s="11"/>
      <c r="H42" s="11"/>
      <c r="I42" s="11" t="s">
        <v>24</v>
      </c>
      <c r="J42" s="11" t="s">
        <v>25</v>
      </c>
      <c r="K42" s="11"/>
      <c r="L42" s="11"/>
      <c r="M42" s="11"/>
      <c r="N42" s="11"/>
      <c r="O42" s="1"/>
    </row>
    <row r="43" spans="1:19" ht="15.6" x14ac:dyDescent="0.3">
      <c r="A43" s="1"/>
      <c r="B43" s="1"/>
      <c r="C43" s="1"/>
      <c r="D43" s="12" t="s">
        <v>19</v>
      </c>
      <c r="E43" s="13" t="s">
        <v>26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" ht="15.6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9" ht="15.6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9" ht="15.6" x14ac:dyDescent="0.3">
      <c r="A47" s="1">
        <v>2926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>
        <f>AVERAGE(E49:N49,E51:N51)</f>
        <v>0.25</v>
      </c>
      <c r="Q47">
        <f>AVERAGE(E50:N50,E52:N52)</f>
        <v>2.2000000000000002</v>
      </c>
      <c r="R47">
        <f>AVERAGE(E53:N56)</f>
        <v>0.5</v>
      </c>
      <c r="S47">
        <f>SUM(O49:O56)</f>
        <v>12.5</v>
      </c>
    </row>
    <row r="48" spans="1:19" ht="15.6" x14ac:dyDescent="0.3">
      <c r="A48" s="2"/>
      <c r="B48" s="1" t="s">
        <v>27</v>
      </c>
      <c r="C48" s="1"/>
      <c r="D48" s="1" t="s">
        <v>1</v>
      </c>
      <c r="E48" s="3">
        <v>1</v>
      </c>
      <c r="F48" s="3">
        <v>2</v>
      </c>
      <c r="G48" s="3">
        <v>3</v>
      </c>
      <c r="H48" s="3">
        <v>4</v>
      </c>
      <c r="I48" s="3">
        <v>5</v>
      </c>
      <c r="J48" s="3">
        <v>6</v>
      </c>
      <c r="K48" s="3">
        <v>7</v>
      </c>
      <c r="L48" s="3">
        <v>8</v>
      </c>
      <c r="M48" s="3">
        <v>9</v>
      </c>
      <c r="N48" s="3">
        <v>10</v>
      </c>
      <c r="O48" s="1" t="s">
        <v>2</v>
      </c>
      <c r="P48" t="s">
        <v>3</v>
      </c>
      <c r="Q48" t="s">
        <v>4</v>
      </c>
      <c r="R48" t="s">
        <v>5</v>
      </c>
      <c r="S48" t="s">
        <v>6</v>
      </c>
    </row>
    <row r="49" spans="1:19" ht="15.6" x14ac:dyDescent="0.3">
      <c r="A49" s="1"/>
      <c r="B49" s="1"/>
      <c r="C49" s="1"/>
      <c r="D49" s="4" t="s">
        <v>7</v>
      </c>
      <c r="E49" s="5">
        <v>0</v>
      </c>
      <c r="F49" s="5">
        <v>1</v>
      </c>
      <c r="G49" s="5">
        <v>0</v>
      </c>
      <c r="H49" s="5">
        <v>0</v>
      </c>
      <c r="I49" s="5">
        <v>1</v>
      </c>
      <c r="J49" s="5">
        <v>1</v>
      </c>
      <c r="K49" s="5">
        <v>0</v>
      </c>
      <c r="L49" s="5">
        <v>0</v>
      </c>
      <c r="M49" s="5">
        <v>1</v>
      </c>
      <c r="N49" s="5">
        <v>1</v>
      </c>
      <c r="O49" s="1">
        <f>AVERAGE(E49:N49)*4</f>
        <v>2</v>
      </c>
    </row>
    <row r="50" spans="1:19" ht="15.6" x14ac:dyDescent="0.3">
      <c r="A50" s="1"/>
      <c r="B50" s="1"/>
      <c r="C50" s="1"/>
      <c r="D50" s="4" t="s">
        <v>8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0</v>
      </c>
      <c r="M50" s="5">
        <v>0</v>
      </c>
      <c r="N50" s="5">
        <v>0</v>
      </c>
      <c r="O50" s="1">
        <f>AVERAGE(E50:N50)*2</f>
        <v>0.2</v>
      </c>
    </row>
    <row r="51" spans="1:19" ht="15.6" x14ac:dyDescent="0.3">
      <c r="A51" s="1"/>
      <c r="B51" s="1"/>
      <c r="C51" s="1"/>
      <c r="D51" s="6" t="s">
        <v>9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">
        <f>AVERAGE(E51:N51)*2</f>
        <v>0</v>
      </c>
    </row>
    <row r="52" spans="1:19" ht="15.6" x14ac:dyDescent="0.3">
      <c r="A52" s="1"/>
      <c r="B52" s="1"/>
      <c r="C52" s="1"/>
      <c r="D52" s="6" t="s">
        <v>10</v>
      </c>
      <c r="E52" s="7">
        <v>7</v>
      </c>
      <c r="F52" s="7">
        <v>7</v>
      </c>
      <c r="G52" s="7">
        <v>3</v>
      </c>
      <c r="H52" s="7">
        <v>3</v>
      </c>
      <c r="I52" s="7">
        <v>6</v>
      </c>
      <c r="J52" s="7">
        <v>6</v>
      </c>
      <c r="K52" s="7">
        <v>3</v>
      </c>
      <c r="L52" s="7">
        <v>4</v>
      </c>
      <c r="M52" s="7">
        <v>4</v>
      </c>
      <c r="N52" s="7">
        <v>0</v>
      </c>
      <c r="O52" s="1">
        <f>AVERAGE(E52:N52)*1</f>
        <v>4.3</v>
      </c>
    </row>
    <row r="53" spans="1:19" ht="15.6" x14ac:dyDescent="0.3">
      <c r="A53" s="1"/>
      <c r="B53" s="1"/>
      <c r="C53" s="1"/>
      <c r="D53" s="8" t="s">
        <v>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">
        <f>AVERAGE(E53:N53)*4</f>
        <v>0</v>
      </c>
    </row>
    <row r="54" spans="1:19" ht="15.6" x14ac:dyDescent="0.3">
      <c r="A54" s="1"/>
      <c r="B54" s="1"/>
      <c r="C54" s="1"/>
      <c r="D54" s="8" t="s">
        <v>12</v>
      </c>
      <c r="E54" s="9">
        <v>2</v>
      </c>
      <c r="F54" s="9">
        <v>2</v>
      </c>
      <c r="G54" s="9">
        <v>2</v>
      </c>
      <c r="H54" s="9">
        <v>2</v>
      </c>
      <c r="I54" s="9">
        <v>2</v>
      </c>
      <c r="J54" s="9">
        <v>2</v>
      </c>
      <c r="K54" s="9">
        <v>2</v>
      </c>
      <c r="L54" s="9">
        <v>2</v>
      </c>
      <c r="M54" s="9">
        <v>2</v>
      </c>
      <c r="N54" s="9">
        <v>2</v>
      </c>
      <c r="O54" s="1">
        <f>AVERAGE(E54:N54)*3</f>
        <v>6</v>
      </c>
    </row>
    <row r="55" spans="1:19" ht="15.6" x14ac:dyDescent="0.3">
      <c r="A55" s="1"/>
      <c r="B55" s="1"/>
      <c r="C55" s="1"/>
      <c r="D55" s="8" t="s">
        <v>13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">
        <f>AVERAGE(E55:N55)*(10/3)</f>
        <v>0</v>
      </c>
    </row>
    <row r="56" spans="1:19" ht="15.6" x14ac:dyDescent="0.3">
      <c r="A56" s="1"/>
      <c r="B56" s="1"/>
      <c r="C56" s="1"/>
      <c r="D56" s="8" t="s">
        <v>14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">
        <f>AVERAGE(E56:N56)*(15/4)</f>
        <v>0</v>
      </c>
    </row>
    <row r="57" spans="1:19" ht="15.6" x14ac:dyDescent="0.3">
      <c r="A57" s="1"/>
      <c r="B57" s="1"/>
      <c r="C57" s="1"/>
      <c r="D57" s="10" t="s">
        <v>15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"/>
    </row>
    <row r="58" spans="1:19" ht="15.6" x14ac:dyDescent="0.3">
      <c r="A58" s="1"/>
      <c r="B58" s="1"/>
      <c r="C58" s="1"/>
      <c r="D58" s="12" t="s">
        <v>19</v>
      </c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9" ht="15.6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9" ht="15.6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9" ht="15.6" x14ac:dyDescent="0.3">
      <c r="A62" s="1">
        <v>3663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>
        <f>AVERAGE(E64:N64,E66:N66)</f>
        <v>5.2222222222222223</v>
      </c>
      <c r="Q62">
        <f>AVERAGE(E65:N65,E67:N67)</f>
        <v>0</v>
      </c>
      <c r="R62">
        <f>AVERAGE(E68:N71)</f>
        <v>0.61111111111111116</v>
      </c>
      <c r="S62">
        <f>SUM(O64:O71)</f>
        <v>31.222222222222229</v>
      </c>
    </row>
    <row r="63" spans="1:19" ht="15.6" x14ac:dyDescent="0.3">
      <c r="A63" s="2"/>
      <c r="B63" s="1" t="s">
        <v>28</v>
      </c>
      <c r="C63" s="1"/>
      <c r="D63" s="1" t="s">
        <v>1</v>
      </c>
      <c r="E63" s="3">
        <v>1</v>
      </c>
      <c r="F63" s="3">
        <v>2</v>
      </c>
      <c r="G63" s="3">
        <v>3</v>
      </c>
      <c r="H63" s="3">
        <v>4</v>
      </c>
      <c r="I63" s="3">
        <v>5</v>
      </c>
      <c r="J63" s="3">
        <v>6</v>
      </c>
      <c r="K63" s="3">
        <v>7</v>
      </c>
      <c r="L63" s="3">
        <v>8</v>
      </c>
      <c r="M63" s="3">
        <v>9</v>
      </c>
      <c r="N63" s="3">
        <v>10</v>
      </c>
      <c r="O63" s="1" t="s">
        <v>2</v>
      </c>
      <c r="P63" t="s">
        <v>3</v>
      </c>
      <c r="Q63" t="s">
        <v>4</v>
      </c>
      <c r="R63" t="s">
        <v>5</v>
      </c>
      <c r="S63" t="s">
        <v>6</v>
      </c>
    </row>
    <row r="64" spans="1:19" ht="15.6" x14ac:dyDescent="0.3">
      <c r="A64" s="1"/>
      <c r="B64" s="1"/>
      <c r="C64" s="1"/>
      <c r="D64" s="4" t="s">
        <v>7</v>
      </c>
      <c r="E64" s="5">
        <v>0</v>
      </c>
      <c r="F64" s="5">
        <v>1</v>
      </c>
      <c r="G64" s="5">
        <v>0</v>
      </c>
      <c r="H64" s="5">
        <v>0</v>
      </c>
      <c r="I64" s="5">
        <v>3</v>
      </c>
      <c r="J64" s="5">
        <v>0</v>
      </c>
      <c r="K64" s="5">
        <v>0</v>
      </c>
      <c r="L64" s="5">
        <v>1</v>
      </c>
      <c r="M64" s="5">
        <v>1</v>
      </c>
      <c r="N64" s="5"/>
      <c r="O64" s="1">
        <f>AVERAGE(E64:N64)*4</f>
        <v>2.6666666666666665</v>
      </c>
    </row>
    <row r="65" spans="1:19" ht="15.6" x14ac:dyDescent="0.3">
      <c r="A65" s="1"/>
      <c r="B65" s="1"/>
      <c r="C65" s="1"/>
      <c r="D65" s="4" t="s">
        <v>8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/>
      <c r="O65" s="1">
        <f>AVERAGE(E65:N65)*2</f>
        <v>0</v>
      </c>
    </row>
    <row r="66" spans="1:19" ht="15.6" x14ac:dyDescent="0.3">
      <c r="A66" s="1"/>
      <c r="B66" s="1"/>
      <c r="C66" s="1"/>
      <c r="D66" s="6" t="s">
        <v>9</v>
      </c>
      <c r="E66" s="7">
        <v>14</v>
      </c>
      <c r="F66" s="7">
        <v>21</v>
      </c>
      <c r="G66" s="7">
        <v>8</v>
      </c>
      <c r="H66" s="7">
        <v>9</v>
      </c>
      <c r="I66" s="7">
        <v>5</v>
      </c>
      <c r="J66" s="7">
        <v>6</v>
      </c>
      <c r="K66" s="7">
        <v>5</v>
      </c>
      <c r="L66" s="7">
        <v>8</v>
      </c>
      <c r="M66" s="7">
        <v>12</v>
      </c>
      <c r="N66" s="7"/>
      <c r="O66" s="1">
        <f>AVERAGE(E66:N66)*2</f>
        <v>19.555555555555557</v>
      </c>
    </row>
    <row r="67" spans="1:19" ht="15.6" x14ac:dyDescent="0.3">
      <c r="A67" s="1"/>
      <c r="B67" s="1"/>
      <c r="C67" s="1"/>
      <c r="D67" s="6" t="s">
        <v>10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/>
      <c r="O67" s="1">
        <f>AVERAGE(E67:N67)*1</f>
        <v>0</v>
      </c>
    </row>
    <row r="68" spans="1:19" ht="15.6" x14ac:dyDescent="0.3">
      <c r="A68" s="1"/>
      <c r="B68" s="1"/>
      <c r="C68" s="1"/>
      <c r="D68" s="8" t="s">
        <v>11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/>
      <c r="O68" s="1">
        <f>AVERAGE(E68:N68)*4</f>
        <v>0</v>
      </c>
    </row>
    <row r="69" spans="1:19" ht="15.6" x14ac:dyDescent="0.3">
      <c r="A69" s="1"/>
      <c r="B69" s="1"/>
      <c r="C69" s="1"/>
      <c r="D69" s="8" t="s">
        <v>12</v>
      </c>
      <c r="E69" s="9">
        <v>0</v>
      </c>
      <c r="F69" s="9">
        <v>0</v>
      </c>
      <c r="G69" s="9">
        <v>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/>
      <c r="O69" s="1">
        <f>AVERAGE(E69:N69)*3</f>
        <v>0.66666666666666663</v>
      </c>
    </row>
    <row r="70" spans="1:19" ht="15.6" x14ac:dyDescent="0.3">
      <c r="A70" s="1"/>
      <c r="B70" s="1"/>
      <c r="C70" s="1"/>
      <c r="D70" s="8" t="s">
        <v>13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/>
      <c r="O70" s="1">
        <f>AVERAGE(E70:N70)*(10/3)</f>
        <v>0</v>
      </c>
    </row>
    <row r="71" spans="1:19" ht="15.6" x14ac:dyDescent="0.3">
      <c r="A71" s="1"/>
      <c r="B71" s="1"/>
      <c r="C71" s="1"/>
      <c r="D71" s="8" t="s">
        <v>14</v>
      </c>
      <c r="E71" s="9">
        <v>0</v>
      </c>
      <c r="F71" s="9">
        <v>0</v>
      </c>
      <c r="G71" s="9">
        <v>4</v>
      </c>
      <c r="H71" s="9">
        <v>0</v>
      </c>
      <c r="I71" s="9">
        <v>4</v>
      </c>
      <c r="J71" s="9">
        <v>4</v>
      </c>
      <c r="K71" s="9">
        <v>4</v>
      </c>
      <c r="L71" s="9">
        <v>4</v>
      </c>
      <c r="M71" s="9">
        <v>0</v>
      </c>
      <c r="N71" s="9"/>
      <c r="O71" s="1">
        <f>AVERAGE(E71:N71)*(15/4)</f>
        <v>8.3333333333333339</v>
      </c>
    </row>
    <row r="72" spans="1:19" ht="15.6" x14ac:dyDescent="0.3">
      <c r="A72" s="1"/>
      <c r="B72" s="1"/>
      <c r="C72" s="1"/>
      <c r="D72" s="10" t="s">
        <v>15</v>
      </c>
      <c r="E72" s="11"/>
      <c r="F72" s="11"/>
      <c r="G72" s="11"/>
      <c r="H72" s="11"/>
      <c r="I72" s="11"/>
      <c r="J72" s="11" t="s">
        <v>29</v>
      </c>
      <c r="K72" s="11" t="s">
        <v>30</v>
      </c>
      <c r="L72" s="11"/>
      <c r="M72" s="11"/>
      <c r="N72" s="11"/>
      <c r="O72" s="1"/>
    </row>
    <row r="73" spans="1:19" ht="15.6" x14ac:dyDescent="0.3">
      <c r="A73" s="1"/>
      <c r="B73" s="1"/>
      <c r="C73" s="1"/>
      <c r="D73" s="12" t="s">
        <v>19</v>
      </c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9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9" ht="15.6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9" ht="15.6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9" ht="15.6" x14ac:dyDescent="0.3">
      <c r="A77" s="1">
        <v>3712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>
        <f>AVERAGE(E81:N81, E79:N79)</f>
        <v>0.1111111111111111</v>
      </c>
      <c r="Q77">
        <f>AVERAGE(E82:N82,E80:N80)</f>
        <v>0</v>
      </c>
      <c r="R77">
        <f>AVERAGE(E83:N86)</f>
        <v>5.5555555555555552E-2</v>
      </c>
      <c r="S77">
        <f>SUM(O79:O86)</f>
        <v>1.3333333333333333</v>
      </c>
    </row>
    <row r="78" spans="1:19" ht="15.6" x14ac:dyDescent="0.3">
      <c r="A78" s="2"/>
      <c r="B78" s="1" t="s">
        <v>31</v>
      </c>
      <c r="C78" s="1"/>
      <c r="D78" s="1" t="s">
        <v>1</v>
      </c>
      <c r="E78" s="3">
        <v>1</v>
      </c>
      <c r="F78" s="3">
        <v>2</v>
      </c>
      <c r="G78" s="3">
        <v>3</v>
      </c>
      <c r="H78" s="3">
        <v>4</v>
      </c>
      <c r="I78" s="3">
        <v>5</v>
      </c>
      <c r="J78" s="3">
        <v>6</v>
      </c>
      <c r="K78" s="3">
        <v>7</v>
      </c>
      <c r="L78" s="3">
        <v>8</v>
      </c>
      <c r="M78" s="3">
        <v>9</v>
      </c>
      <c r="N78" s="3">
        <v>10</v>
      </c>
      <c r="O78" s="1" t="s">
        <v>2</v>
      </c>
      <c r="P78" t="s">
        <v>3</v>
      </c>
      <c r="Q78" t="s">
        <v>4</v>
      </c>
      <c r="R78" t="s">
        <v>5</v>
      </c>
      <c r="S78" t="s">
        <v>6</v>
      </c>
    </row>
    <row r="79" spans="1:19" ht="15.6" x14ac:dyDescent="0.3">
      <c r="A79" s="1"/>
      <c r="B79" s="1"/>
      <c r="C79" s="1"/>
      <c r="D79" s="4" t="s">
        <v>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/>
      <c r="O79" s="1">
        <f>AVERAGE(E79:N79)*4</f>
        <v>0</v>
      </c>
    </row>
    <row r="80" spans="1:19" ht="15.6" x14ac:dyDescent="0.3">
      <c r="A80" s="1"/>
      <c r="B80" s="1"/>
      <c r="C80" s="1"/>
      <c r="D80" s="4" t="s">
        <v>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1">
        <f>AVERAGE(E80:N80)*2</f>
        <v>0</v>
      </c>
    </row>
    <row r="81" spans="1:19" ht="15.6" x14ac:dyDescent="0.3">
      <c r="A81" s="1"/>
      <c r="B81" s="1"/>
      <c r="C81" s="1"/>
      <c r="D81" s="6" t="s">
        <v>9</v>
      </c>
      <c r="E81" s="7">
        <v>0</v>
      </c>
      <c r="F81" s="7">
        <v>0</v>
      </c>
      <c r="G81" s="7">
        <v>0</v>
      </c>
      <c r="H81" s="7">
        <v>2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/>
      <c r="O81" s="1">
        <f>AVERAGE(E81:N81)*2</f>
        <v>0.44444444444444442</v>
      </c>
    </row>
    <row r="82" spans="1:19" ht="15.6" x14ac:dyDescent="0.3">
      <c r="A82" s="1"/>
      <c r="B82" s="1"/>
      <c r="C82" s="1"/>
      <c r="D82" s="6" t="s">
        <v>10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/>
      <c r="O82" s="1">
        <f>AVERAGE(E82:N82)*1</f>
        <v>0</v>
      </c>
    </row>
    <row r="83" spans="1:19" ht="15.6" x14ac:dyDescent="0.3">
      <c r="A83" s="1"/>
      <c r="B83" s="1"/>
      <c r="C83" s="1"/>
      <c r="D83" s="8" t="s">
        <v>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</v>
      </c>
      <c r="M83" s="9">
        <v>1</v>
      </c>
      <c r="N83" s="9"/>
      <c r="O83" s="1">
        <f>AVERAGE(E83:N83)*4</f>
        <v>0.88888888888888884</v>
      </c>
    </row>
    <row r="84" spans="1:19" ht="15.6" x14ac:dyDescent="0.3">
      <c r="A84" s="1"/>
      <c r="B84" s="1"/>
      <c r="C84" s="1"/>
      <c r="D84" s="8" t="s">
        <v>12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/>
      <c r="O84" s="1">
        <f>AVERAGE(E84:N84)*3</f>
        <v>0</v>
      </c>
    </row>
    <row r="85" spans="1:19" ht="15.6" x14ac:dyDescent="0.3">
      <c r="A85" s="1"/>
      <c r="B85" s="1"/>
      <c r="C85" s="1"/>
      <c r="D85" s="8" t="s">
        <v>13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/>
      <c r="O85" s="1">
        <f>AVERAGE(E85:N85)*(10/3)</f>
        <v>0</v>
      </c>
    </row>
    <row r="86" spans="1:19" ht="15.6" x14ac:dyDescent="0.3">
      <c r="A86" s="1"/>
      <c r="B86" s="1"/>
      <c r="C86" s="1"/>
      <c r="D86" s="8" t="s">
        <v>14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/>
      <c r="O86" s="1">
        <f>AVERAGE(E86:N86)*(15/4)</f>
        <v>0</v>
      </c>
    </row>
    <row r="87" spans="1:19" ht="15.6" x14ac:dyDescent="0.3">
      <c r="A87" s="1"/>
      <c r="B87" s="1"/>
      <c r="C87" s="1"/>
      <c r="D87" s="10" t="s">
        <v>15</v>
      </c>
      <c r="E87" s="11" t="s">
        <v>32</v>
      </c>
      <c r="F87" s="11" t="s">
        <v>33</v>
      </c>
      <c r="G87" s="11" t="s">
        <v>34</v>
      </c>
      <c r="H87" s="11"/>
      <c r="I87" s="11"/>
      <c r="J87" s="11" t="s">
        <v>35</v>
      </c>
      <c r="K87" s="11"/>
      <c r="L87" s="11"/>
      <c r="M87" s="11"/>
      <c r="N87" s="11"/>
      <c r="O87" s="1"/>
    </row>
    <row r="88" spans="1:19" ht="15.6" x14ac:dyDescent="0.3">
      <c r="A88" s="1"/>
      <c r="B88" s="1"/>
      <c r="C88" s="1"/>
      <c r="D88" s="12" t="s">
        <v>19</v>
      </c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9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9" ht="15.6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9" ht="15.6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9" ht="15.6" x14ac:dyDescent="0.3">
      <c r="A92" s="1">
        <v>3876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>
        <f>AVERAGE(E96:N96, E94:N94)</f>
        <v>0.22222222222222221</v>
      </c>
      <c r="Q92">
        <f>AVERAGE(E97:N97,E95:N95)</f>
        <v>0.16666666666666666</v>
      </c>
      <c r="R92">
        <f>AVERAGE(E98:N101)</f>
        <v>8.3333333333333329E-2</v>
      </c>
      <c r="S92">
        <f>SUM(O94:O101)</f>
        <v>3.333333333333333</v>
      </c>
    </row>
    <row r="93" spans="1:19" ht="15.6" x14ac:dyDescent="0.3">
      <c r="A93" s="2"/>
      <c r="B93" s="1" t="s">
        <v>36</v>
      </c>
      <c r="C93" s="1"/>
      <c r="D93" s="1" t="s">
        <v>1</v>
      </c>
      <c r="E93" s="3">
        <v>1</v>
      </c>
      <c r="F93" s="3">
        <v>2</v>
      </c>
      <c r="G93" s="3">
        <v>3</v>
      </c>
      <c r="H93" s="3">
        <v>4</v>
      </c>
      <c r="I93" s="3">
        <v>5</v>
      </c>
      <c r="J93" s="3">
        <v>6</v>
      </c>
      <c r="K93" s="3">
        <v>7</v>
      </c>
      <c r="L93" s="3">
        <v>8</v>
      </c>
      <c r="M93" s="3">
        <v>9</v>
      </c>
      <c r="N93" s="3">
        <v>10</v>
      </c>
      <c r="O93" s="1" t="s">
        <v>2</v>
      </c>
      <c r="P93" t="s">
        <v>3</v>
      </c>
      <c r="Q93" t="s">
        <v>4</v>
      </c>
      <c r="R93" t="s">
        <v>5</v>
      </c>
      <c r="S93" t="s">
        <v>6</v>
      </c>
    </row>
    <row r="94" spans="1:19" ht="15.6" x14ac:dyDescent="0.3">
      <c r="A94" s="1"/>
      <c r="B94" s="1"/>
      <c r="C94" s="1"/>
      <c r="D94" s="4" t="s">
        <v>7</v>
      </c>
      <c r="E94" s="5">
        <v>0</v>
      </c>
      <c r="F94" s="5">
        <v>0</v>
      </c>
      <c r="G94" s="5">
        <v>1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1</v>
      </c>
      <c r="N94" s="5"/>
      <c r="O94" s="1">
        <f>AVERAGE(E94:N94)*4</f>
        <v>0.88888888888888884</v>
      </c>
    </row>
    <row r="95" spans="1:19" ht="15.6" x14ac:dyDescent="0.3">
      <c r="A95" s="1"/>
      <c r="B95" s="1"/>
      <c r="C95" s="1"/>
      <c r="D95" s="4" t="s">
        <v>8</v>
      </c>
      <c r="E95" s="5">
        <v>1</v>
      </c>
      <c r="F95" s="5">
        <v>1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/>
      <c r="O95" s="1">
        <f>AVERAGE(E95:N95)*2</f>
        <v>0.66666666666666663</v>
      </c>
    </row>
    <row r="96" spans="1:19" ht="15.6" x14ac:dyDescent="0.3">
      <c r="A96" s="1"/>
      <c r="B96" s="1"/>
      <c r="C96" s="1"/>
      <c r="D96" s="6" t="s">
        <v>9</v>
      </c>
      <c r="E96" s="7">
        <v>0</v>
      </c>
      <c r="F96" s="7">
        <v>2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/>
      <c r="O96" s="1">
        <f>AVERAGE(E96:N96)*2</f>
        <v>0.44444444444444442</v>
      </c>
    </row>
    <row r="97" spans="1:19" ht="15.6" x14ac:dyDescent="0.3">
      <c r="A97" s="1"/>
      <c r="B97" s="1"/>
      <c r="C97" s="1"/>
      <c r="D97" s="6" t="s">
        <v>10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/>
      <c r="O97" s="1">
        <f>AVERAGE(E97:N97)*1</f>
        <v>0</v>
      </c>
    </row>
    <row r="98" spans="1:19" ht="15.6" x14ac:dyDescent="0.3">
      <c r="A98" s="1"/>
      <c r="B98" s="1"/>
      <c r="C98" s="1"/>
      <c r="D98" s="8" t="s">
        <v>11</v>
      </c>
      <c r="E98" s="9">
        <v>0</v>
      </c>
      <c r="F98" s="9">
        <v>1</v>
      </c>
      <c r="G98" s="9">
        <v>0</v>
      </c>
      <c r="H98" s="9">
        <v>1</v>
      </c>
      <c r="I98" s="9">
        <v>1</v>
      </c>
      <c r="J98" s="9">
        <v>0</v>
      </c>
      <c r="K98" s="9">
        <v>0</v>
      </c>
      <c r="L98" s="9">
        <v>0</v>
      </c>
      <c r="M98" s="9">
        <v>0</v>
      </c>
      <c r="N98" s="9"/>
      <c r="O98" s="1">
        <f>AVERAGE(E98:N98)*4</f>
        <v>1.3333333333333333</v>
      </c>
    </row>
    <row r="99" spans="1:19" ht="15.6" x14ac:dyDescent="0.3">
      <c r="A99" s="1"/>
      <c r="B99" s="1"/>
      <c r="C99" s="1"/>
      <c r="D99" s="8" t="s">
        <v>12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/>
      <c r="O99" s="1">
        <f>AVERAGE(E99:N99)*3</f>
        <v>0</v>
      </c>
    </row>
    <row r="100" spans="1:19" ht="15.6" x14ac:dyDescent="0.3">
      <c r="A100" s="1"/>
      <c r="B100" s="1"/>
      <c r="C100" s="1"/>
      <c r="D100" s="8" t="s">
        <v>13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/>
      <c r="O100" s="1">
        <f>AVERAGE(E100:N100)*(10/3)</f>
        <v>0</v>
      </c>
    </row>
    <row r="101" spans="1:19" ht="15.6" x14ac:dyDescent="0.3">
      <c r="A101" s="1"/>
      <c r="B101" s="1"/>
      <c r="C101" s="1"/>
      <c r="D101" s="8" t="s">
        <v>14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/>
      <c r="O101" s="1">
        <f>AVERAGE(E101:N101)*(15/4)</f>
        <v>0</v>
      </c>
    </row>
    <row r="102" spans="1:19" ht="15.6" x14ac:dyDescent="0.3">
      <c r="A102" s="1"/>
      <c r="B102" s="1"/>
      <c r="C102" s="1"/>
      <c r="D102" s="10" t="s">
        <v>15</v>
      </c>
      <c r="E102" s="11" t="s">
        <v>37</v>
      </c>
      <c r="F102" s="11"/>
      <c r="G102" s="11"/>
      <c r="H102" s="11" t="s">
        <v>38</v>
      </c>
      <c r="I102" s="11"/>
      <c r="J102" s="11" t="s">
        <v>39</v>
      </c>
      <c r="K102" s="11"/>
      <c r="L102" s="11"/>
      <c r="M102" s="11"/>
      <c r="N102" s="11"/>
      <c r="O102" s="1"/>
    </row>
    <row r="103" spans="1:19" ht="15.6" x14ac:dyDescent="0.3">
      <c r="A103" s="1"/>
      <c r="B103" s="1"/>
      <c r="C103" s="1"/>
      <c r="D103" s="12" t="s">
        <v>19</v>
      </c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9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9" ht="15.6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9" ht="15.6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9" ht="15.6" x14ac:dyDescent="0.3">
      <c r="A107" s="1">
        <v>4061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>
        <f>AVERAGE(E111:N111, E109:N109)</f>
        <v>0.75</v>
      </c>
      <c r="Q107">
        <f>AVERAGE(E112:N112,E110:N110)</f>
        <v>0</v>
      </c>
      <c r="R107">
        <f>AVERAGE(E113:N116)</f>
        <v>7.4999999999999997E-2</v>
      </c>
      <c r="S107">
        <f>SUM(O109:O116)</f>
        <v>5.2</v>
      </c>
    </row>
    <row r="108" spans="1:19" ht="15.6" x14ac:dyDescent="0.3">
      <c r="A108" s="2"/>
      <c r="B108" s="1" t="s">
        <v>40</v>
      </c>
      <c r="C108" s="1"/>
      <c r="D108" s="1" t="s">
        <v>1</v>
      </c>
      <c r="E108" s="3">
        <v>1</v>
      </c>
      <c r="F108" s="3">
        <v>2</v>
      </c>
      <c r="G108" s="3">
        <v>3</v>
      </c>
      <c r="H108" s="3">
        <v>4</v>
      </c>
      <c r="I108" s="3">
        <v>5</v>
      </c>
      <c r="J108" s="3">
        <v>6</v>
      </c>
      <c r="K108" s="3">
        <v>7</v>
      </c>
      <c r="L108" s="3">
        <v>8</v>
      </c>
      <c r="M108" s="3">
        <v>9</v>
      </c>
      <c r="N108" s="3">
        <v>10</v>
      </c>
      <c r="O108" s="1" t="s">
        <v>2</v>
      </c>
      <c r="P108" t="s">
        <v>3</v>
      </c>
      <c r="Q108" t="s">
        <v>4</v>
      </c>
      <c r="R108" t="s">
        <v>5</v>
      </c>
      <c r="S108" t="s">
        <v>6</v>
      </c>
    </row>
    <row r="109" spans="1:19" ht="15.6" x14ac:dyDescent="0.3">
      <c r="A109" s="1"/>
      <c r="B109" s="1"/>
      <c r="C109" s="1"/>
      <c r="D109" s="4" t="s">
        <v>7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  <c r="L109" s="5">
        <v>2</v>
      </c>
      <c r="M109" s="5">
        <v>1</v>
      </c>
      <c r="N109" s="5">
        <v>2</v>
      </c>
      <c r="O109" s="1">
        <f>AVERAGE(E109:N109)*4</f>
        <v>2.4</v>
      </c>
    </row>
    <row r="110" spans="1:19" ht="15.6" x14ac:dyDescent="0.3">
      <c r="A110" s="1"/>
      <c r="B110" s="1"/>
      <c r="C110" s="1"/>
      <c r="D110" s="4" t="s">
        <v>8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">
        <f>AVERAGE(E110:N110)*2</f>
        <v>0</v>
      </c>
    </row>
    <row r="111" spans="1:19" ht="15.6" x14ac:dyDescent="0.3">
      <c r="A111" s="1"/>
      <c r="B111" s="1"/>
      <c r="C111" s="1"/>
      <c r="D111" s="6" t="s">
        <v>9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2</v>
      </c>
      <c r="L111" s="7">
        <v>1</v>
      </c>
      <c r="M111" s="7">
        <v>6</v>
      </c>
      <c r="N111" s="7">
        <v>0</v>
      </c>
      <c r="O111" s="1">
        <f>AVERAGE(E111:N111)*2</f>
        <v>1.8</v>
      </c>
    </row>
    <row r="112" spans="1:19" ht="15.6" x14ac:dyDescent="0.3">
      <c r="A112" s="1"/>
      <c r="B112" s="1"/>
      <c r="C112" s="1"/>
      <c r="D112" s="6" t="s">
        <v>10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1">
        <f>AVERAGE(E112:N112)*1</f>
        <v>0</v>
      </c>
    </row>
    <row r="113" spans="1:19" ht="15.6" x14ac:dyDescent="0.3">
      <c r="A113" s="1"/>
      <c r="B113" s="1"/>
      <c r="C113" s="1"/>
      <c r="D113" s="8" t="s">
        <v>11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1">
        <f>AVERAGE(E113:N113)*4</f>
        <v>0</v>
      </c>
    </row>
    <row r="114" spans="1:19" ht="15.6" x14ac:dyDescent="0.3">
      <c r="A114" s="1"/>
      <c r="B114" s="1"/>
      <c r="C114" s="1"/>
      <c r="D114" s="8" t="s">
        <v>12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1">
        <f>AVERAGE(E114:N114)*3</f>
        <v>0</v>
      </c>
    </row>
    <row r="115" spans="1:19" ht="15.6" x14ac:dyDescent="0.3">
      <c r="A115" s="1"/>
      <c r="B115" s="1"/>
      <c r="C115" s="1"/>
      <c r="D115" s="8" t="s">
        <v>13</v>
      </c>
      <c r="E115" s="9">
        <v>3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1">
        <f>AVERAGE(E115:N115)*(10/3)</f>
        <v>1</v>
      </c>
    </row>
    <row r="116" spans="1:19" ht="15.6" x14ac:dyDescent="0.3">
      <c r="A116" s="1"/>
      <c r="B116" s="1"/>
      <c r="C116" s="1"/>
      <c r="D116" s="8" t="s">
        <v>14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1">
        <f>AVERAGE(E116:N116)*(15/4)</f>
        <v>0</v>
      </c>
    </row>
    <row r="117" spans="1:19" ht="15.6" x14ac:dyDescent="0.3">
      <c r="A117" s="1"/>
      <c r="B117" s="1"/>
      <c r="C117" s="1"/>
      <c r="D117" s="10" t="s">
        <v>15</v>
      </c>
      <c r="E117" s="11"/>
      <c r="F117" s="11"/>
      <c r="G117" s="11"/>
      <c r="H117" s="11"/>
      <c r="I117" s="11" t="s">
        <v>41</v>
      </c>
      <c r="J117" s="11" t="s">
        <v>42</v>
      </c>
      <c r="K117" s="11" t="s">
        <v>43</v>
      </c>
      <c r="L117" s="11"/>
      <c r="M117" s="11"/>
      <c r="N117" s="11"/>
      <c r="O117" s="1"/>
    </row>
    <row r="118" spans="1:19" ht="15.6" x14ac:dyDescent="0.3">
      <c r="A118" s="1"/>
      <c r="B118" s="1"/>
      <c r="C118" s="1"/>
      <c r="D118" s="12" t="s">
        <v>19</v>
      </c>
      <c r="E118" s="13"/>
      <c r="F118" s="1"/>
      <c r="G118" s="1" t="s">
        <v>26</v>
      </c>
      <c r="H118" s="1"/>
      <c r="I118" s="1"/>
      <c r="J118" s="1"/>
      <c r="K118" s="1"/>
      <c r="L118" s="1"/>
      <c r="M118" s="1"/>
      <c r="N118" s="1"/>
      <c r="O118" s="1"/>
    </row>
    <row r="119" spans="1:19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9" ht="15.6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9" ht="15.6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9" ht="15.6" x14ac:dyDescent="0.3">
      <c r="A122" s="1">
        <v>4089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>
        <f>AVERAGE(E126:N126, E124:N124)</f>
        <v>6.3888888888888893</v>
      </c>
      <c r="Q122">
        <f>AVERAGE(E127:N127,E125:N125)</f>
        <v>0</v>
      </c>
      <c r="R122">
        <f>AVERAGE(E128:N131)</f>
        <v>0.33333333333333331</v>
      </c>
      <c r="S122">
        <f>SUM(O124:O131)</f>
        <v>35</v>
      </c>
    </row>
    <row r="123" spans="1:19" ht="15.6" x14ac:dyDescent="0.3">
      <c r="A123" s="2"/>
      <c r="B123" s="1" t="s">
        <v>44</v>
      </c>
      <c r="C123" s="1"/>
      <c r="D123" s="1" t="s">
        <v>1</v>
      </c>
      <c r="E123" s="3">
        <v>1</v>
      </c>
      <c r="F123" s="3">
        <v>2</v>
      </c>
      <c r="G123" s="3">
        <v>3</v>
      </c>
      <c r="H123" s="3">
        <v>4</v>
      </c>
      <c r="I123" s="3">
        <v>5</v>
      </c>
      <c r="J123" s="3">
        <v>6</v>
      </c>
      <c r="K123" s="3">
        <v>7</v>
      </c>
      <c r="L123" s="3">
        <v>8</v>
      </c>
      <c r="M123" s="3">
        <v>9</v>
      </c>
      <c r="N123" s="3">
        <v>10</v>
      </c>
      <c r="O123" s="1" t="s">
        <v>2</v>
      </c>
      <c r="P123" t="s">
        <v>3</v>
      </c>
      <c r="Q123" t="s">
        <v>4</v>
      </c>
      <c r="R123" t="s">
        <v>5</v>
      </c>
      <c r="S123" t="s">
        <v>6</v>
      </c>
    </row>
    <row r="124" spans="1:19" ht="15.6" x14ac:dyDescent="0.3">
      <c r="A124" s="1"/>
      <c r="B124" s="1"/>
      <c r="C124" s="1"/>
      <c r="D124" s="4" t="s">
        <v>7</v>
      </c>
      <c r="E124" s="5">
        <v>2</v>
      </c>
      <c r="F124" s="5">
        <v>3</v>
      </c>
      <c r="G124" s="5">
        <v>2</v>
      </c>
      <c r="H124" s="5">
        <v>2</v>
      </c>
      <c r="I124" s="5">
        <v>3</v>
      </c>
      <c r="J124" s="5">
        <v>1</v>
      </c>
      <c r="K124" s="5">
        <v>3</v>
      </c>
      <c r="L124" s="5">
        <v>2</v>
      </c>
      <c r="M124" s="5">
        <v>2</v>
      </c>
      <c r="N124" s="5"/>
      <c r="O124" s="1">
        <f>AVERAGE(E124:N124)*4</f>
        <v>8.8888888888888893</v>
      </c>
    </row>
    <row r="125" spans="1:19" ht="15.6" x14ac:dyDescent="0.3">
      <c r="A125" s="1"/>
      <c r="B125" s="1"/>
      <c r="C125" s="1"/>
      <c r="D125" s="4" t="s">
        <v>8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/>
      <c r="O125" s="1">
        <f>AVERAGE(E125:N125)*2</f>
        <v>0</v>
      </c>
    </row>
    <row r="126" spans="1:19" ht="15.6" x14ac:dyDescent="0.3">
      <c r="A126" s="1"/>
      <c r="B126" s="1"/>
      <c r="C126" s="1"/>
      <c r="D126" s="6" t="s">
        <v>9</v>
      </c>
      <c r="E126" s="7">
        <v>7</v>
      </c>
      <c r="F126" s="7">
        <v>11</v>
      </c>
      <c r="G126" s="7">
        <v>11</v>
      </c>
      <c r="H126" s="7">
        <v>1</v>
      </c>
      <c r="I126" s="7">
        <v>3</v>
      </c>
      <c r="J126" s="7">
        <v>15</v>
      </c>
      <c r="K126" s="7">
        <v>16</v>
      </c>
      <c r="L126" s="7">
        <v>15</v>
      </c>
      <c r="M126" s="7">
        <v>16</v>
      </c>
      <c r="N126" s="7"/>
      <c r="O126" s="1">
        <f>AVERAGE(E126:N126)*2</f>
        <v>21.111111111111111</v>
      </c>
    </row>
    <row r="127" spans="1:19" ht="15.6" x14ac:dyDescent="0.3">
      <c r="A127" s="1"/>
      <c r="B127" s="1"/>
      <c r="C127" s="1"/>
      <c r="D127" s="6" t="s">
        <v>10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/>
      <c r="O127" s="1">
        <f>AVERAGE(E127:N127)*1</f>
        <v>0</v>
      </c>
    </row>
    <row r="128" spans="1:19" ht="15.6" x14ac:dyDescent="0.3">
      <c r="A128" s="1"/>
      <c r="B128" s="1"/>
      <c r="C128" s="1"/>
      <c r="D128" s="8" t="s">
        <v>11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/>
      <c r="O128" s="1">
        <f>AVERAGE(E128:N128)*4</f>
        <v>0</v>
      </c>
    </row>
    <row r="129" spans="1:19" ht="15.6" x14ac:dyDescent="0.3">
      <c r="A129" s="1"/>
      <c r="B129" s="1"/>
      <c r="C129" s="1"/>
      <c r="D129" s="8" t="s">
        <v>12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/>
      <c r="O129" s="1">
        <f>AVERAGE(E129:N129)*3</f>
        <v>0</v>
      </c>
    </row>
    <row r="130" spans="1:19" ht="15.6" x14ac:dyDescent="0.3">
      <c r="A130" s="1"/>
      <c r="B130" s="1"/>
      <c r="C130" s="1"/>
      <c r="D130" s="8" t="s">
        <v>13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/>
      <c r="O130" s="1">
        <f>AVERAGE(E130:N130)*(10/3)</f>
        <v>0</v>
      </c>
    </row>
    <row r="131" spans="1:19" ht="15.6" x14ac:dyDescent="0.3">
      <c r="A131" s="1"/>
      <c r="B131" s="1"/>
      <c r="C131" s="1"/>
      <c r="D131" s="8" t="s">
        <v>14</v>
      </c>
      <c r="E131" s="9">
        <v>4</v>
      </c>
      <c r="F131" s="9">
        <v>4</v>
      </c>
      <c r="G131" s="9">
        <v>0</v>
      </c>
      <c r="H131" s="9">
        <v>4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/>
      <c r="O131" s="1">
        <f>AVERAGE(E131:N131)*(15/4)</f>
        <v>5</v>
      </c>
    </row>
    <row r="132" spans="1:19" ht="15.6" x14ac:dyDescent="0.3">
      <c r="A132" s="1"/>
      <c r="B132" s="1"/>
      <c r="C132" s="1"/>
      <c r="D132" s="10" t="s">
        <v>15</v>
      </c>
      <c r="E132" s="11" t="s">
        <v>45</v>
      </c>
      <c r="F132" s="11"/>
      <c r="G132" s="11"/>
      <c r="H132" s="11"/>
      <c r="I132" s="11" t="s">
        <v>46</v>
      </c>
      <c r="J132" s="11"/>
      <c r="K132" s="11" t="s">
        <v>47</v>
      </c>
      <c r="L132" s="11"/>
      <c r="M132" s="11"/>
      <c r="N132" s="11"/>
      <c r="O132" s="1"/>
    </row>
    <row r="133" spans="1:19" ht="15.6" x14ac:dyDescent="0.3">
      <c r="A133" s="1"/>
      <c r="B133" s="1"/>
      <c r="C133" s="1"/>
      <c r="D133" s="12" t="s">
        <v>19</v>
      </c>
      <c r="E133" s="13"/>
      <c r="F133" s="1"/>
      <c r="G133" s="1"/>
      <c r="H133" s="1"/>
      <c r="I133" s="1" t="s">
        <v>26</v>
      </c>
      <c r="J133" s="1"/>
      <c r="K133" s="1"/>
      <c r="L133" s="1"/>
      <c r="M133" s="1"/>
      <c r="N133" s="1"/>
      <c r="O133" s="1"/>
    </row>
    <row r="134" spans="1:19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9" ht="15.6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9" ht="15.6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9" ht="15.6" x14ac:dyDescent="0.3">
      <c r="A137" s="1">
        <v>4104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>
        <f>AVERAGE(E141:N141, E139:N139)</f>
        <v>0</v>
      </c>
      <c r="Q137">
        <f>AVERAGE(E142:N142,E140:N140)</f>
        <v>0</v>
      </c>
      <c r="R137">
        <f>AVERAGE(E143:N146)</f>
        <v>0</v>
      </c>
      <c r="S137">
        <f>SUM(O139:O146)</f>
        <v>0</v>
      </c>
    </row>
    <row r="138" spans="1:19" ht="15.6" x14ac:dyDescent="0.3">
      <c r="A138" s="2"/>
      <c r="B138" s="1" t="s">
        <v>48</v>
      </c>
      <c r="C138" s="1"/>
      <c r="D138" s="1" t="s">
        <v>1</v>
      </c>
      <c r="E138" s="3">
        <v>1</v>
      </c>
      <c r="F138" s="3">
        <v>2</v>
      </c>
      <c r="G138" s="3">
        <v>3</v>
      </c>
      <c r="H138" s="3">
        <v>4</v>
      </c>
      <c r="I138" s="3">
        <v>5</v>
      </c>
      <c r="J138" s="3">
        <v>6</v>
      </c>
      <c r="K138" s="3">
        <v>7</v>
      </c>
      <c r="L138" s="3">
        <v>8</v>
      </c>
      <c r="M138" s="3">
        <v>9</v>
      </c>
      <c r="N138" s="3">
        <v>10</v>
      </c>
      <c r="O138" s="1" t="s">
        <v>2</v>
      </c>
      <c r="P138" t="s">
        <v>3</v>
      </c>
      <c r="Q138" t="s">
        <v>4</v>
      </c>
      <c r="R138" t="s">
        <v>5</v>
      </c>
      <c r="S138" t="s">
        <v>6</v>
      </c>
    </row>
    <row r="139" spans="1:19" ht="15.6" x14ac:dyDescent="0.3">
      <c r="A139" s="1"/>
      <c r="B139" s="1"/>
      <c r="C139" s="1"/>
      <c r="D139" s="4" t="s">
        <v>7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/>
      <c r="O139" s="1">
        <f>AVERAGE(E139:N139)*4</f>
        <v>0</v>
      </c>
    </row>
    <row r="140" spans="1:19" ht="15.6" x14ac:dyDescent="0.3">
      <c r="A140" s="1"/>
      <c r="B140" s="1"/>
      <c r="C140" s="1"/>
      <c r="D140" s="4" t="s">
        <v>8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/>
      <c r="O140" s="1">
        <f>AVERAGE(E140:N140)*2</f>
        <v>0</v>
      </c>
    </row>
    <row r="141" spans="1:19" ht="15.6" x14ac:dyDescent="0.3">
      <c r="A141" s="1"/>
      <c r="B141" s="1"/>
      <c r="C141" s="1"/>
      <c r="D141" s="6" t="s">
        <v>9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/>
      <c r="O141" s="1">
        <f>AVERAGE(E141:N141)*2</f>
        <v>0</v>
      </c>
    </row>
    <row r="142" spans="1:19" ht="15.6" x14ac:dyDescent="0.3">
      <c r="A142" s="1"/>
      <c r="B142" s="1"/>
      <c r="C142" s="1"/>
      <c r="D142" s="6" t="s">
        <v>10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/>
      <c r="O142" s="1">
        <f>AVERAGE(E142:N142)*1</f>
        <v>0</v>
      </c>
    </row>
    <row r="143" spans="1:19" ht="15.6" x14ac:dyDescent="0.3">
      <c r="A143" s="1"/>
      <c r="B143" s="1"/>
      <c r="C143" s="1"/>
      <c r="D143" s="8" t="s">
        <v>11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/>
      <c r="O143" s="1">
        <f>AVERAGE(E143:N143)*4</f>
        <v>0</v>
      </c>
    </row>
    <row r="144" spans="1:19" ht="15.6" x14ac:dyDescent="0.3">
      <c r="A144" s="1"/>
      <c r="B144" s="1"/>
      <c r="C144" s="1"/>
      <c r="D144" s="8" t="s">
        <v>12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/>
      <c r="O144" s="1">
        <f>AVERAGE(E144:N144)*3</f>
        <v>0</v>
      </c>
    </row>
    <row r="145" spans="1:19" ht="15.6" x14ac:dyDescent="0.3">
      <c r="A145" s="1"/>
      <c r="B145" s="1"/>
      <c r="C145" s="1"/>
      <c r="D145" s="8" t="s">
        <v>13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/>
      <c r="O145" s="1">
        <f>AVERAGE(E145:N145)*(10/3)</f>
        <v>0</v>
      </c>
    </row>
    <row r="146" spans="1:19" ht="15.6" x14ac:dyDescent="0.3">
      <c r="A146" s="1"/>
      <c r="B146" s="1"/>
      <c r="C146" s="1"/>
      <c r="D146" s="8" t="s">
        <v>14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/>
      <c r="O146" s="1">
        <f>AVERAGE(E146:N146)*(15/4)</f>
        <v>0</v>
      </c>
    </row>
    <row r="147" spans="1:19" ht="15.6" x14ac:dyDescent="0.3">
      <c r="A147" s="1"/>
      <c r="B147" s="1"/>
      <c r="C147" s="1"/>
      <c r="D147" s="10" t="s">
        <v>15</v>
      </c>
      <c r="E147" s="11" t="s">
        <v>49</v>
      </c>
      <c r="F147" s="11" t="s">
        <v>50</v>
      </c>
      <c r="G147" s="11"/>
      <c r="H147" s="11"/>
      <c r="I147" s="11" t="s">
        <v>51</v>
      </c>
      <c r="J147" s="11" t="s">
        <v>52</v>
      </c>
      <c r="K147" s="11"/>
      <c r="L147" s="11" t="s">
        <v>50</v>
      </c>
      <c r="M147" s="11" t="s">
        <v>50</v>
      </c>
      <c r="N147" s="11"/>
      <c r="O147" s="1"/>
    </row>
    <row r="148" spans="1:19" ht="15.6" x14ac:dyDescent="0.3">
      <c r="A148" s="1"/>
      <c r="B148" s="1"/>
      <c r="C148" s="1"/>
      <c r="D148" s="12" t="s">
        <v>19</v>
      </c>
      <c r="E148" s="13"/>
      <c r="F148" s="1" t="s">
        <v>26</v>
      </c>
      <c r="G148" s="1"/>
      <c r="H148" s="1"/>
      <c r="I148" s="1"/>
      <c r="J148" s="1" t="s">
        <v>26</v>
      </c>
      <c r="K148" s="1"/>
      <c r="L148" s="1"/>
      <c r="M148" s="1"/>
      <c r="N148" s="1"/>
      <c r="O148" s="1"/>
    </row>
    <row r="149" spans="1:19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9" ht="15.6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9" ht="15.6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9" ht="15.6" x14ac:dyDescent="0.3">
      <c r="A152" s="1">
        <v>4125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>
        <f>AVERAGE(E156:N156, E154:N154)</f>
        <v>3.8333333333333335</v>
      </c>
      <c r="Q152">
        <f>AVERAGE(E157:N157,E155:N155)</f>
        <v>5.5555555555555552E-2</v>
      </c>
      <c r="R152">
        <f>AVERAGE(E158:N161)</f>
        <v>0</v>
      </c>
      <c r="S152">
        <f>SUM(O154:O161)</f>
        <v>17</v>
      </c>
    </row>
    <row r="153" spans="1:19" ht="15.6" x14ac:dyDescent="0.3">
      <c r="A153" s="2"/>
      <c r="B153" s="1" t="s">
        <v>53</v>
      </c>
      <c r="C153" s="1"/>
      <c r="D153" s="1" t="s">
        <v>1</v>
      </c>
      <c r="E153" s="3">
        <v>1</v>
      </c>
      <c r="F153" s="3">
        <v>2</v>
      </c>
      <c r="G153" s="3">
        <v>3</v>
      </c>
      <c r="H153" s="3">
        <v>4</v>
      </c>
      <c r="I153" s="3">
        <v>5</v>
      </c>
      <c r="J153" s="3">
        <v>6</v>
      </c>
      <c r="K153" s="3">
        <v>7</v>
      </c>
      <c r="L153" s="3">
        <v>8</v>
      </c>
      <c r="M153" s="3">
        <v>9</v>
      </c>
      <c r="N153" s="3">
        <v>10</v>
      </c>
      <c r="O153" s="1" t="s">
        <v>2</v>
      </c>
      <c r="P153" t="s">
        <v>3</v>
      </c>
      <c r="Q153" t="s">
        <v>4</v>
      </c>
      <c r="R153" t="s">
        <v>5</v>
      </c>
      <c r="S153" t="s">
        <v>6</v>
      </c>
    </row>
    <row r="154" spans="1:19" ht="15.6" x14ac:dyDescent="0.3">
      <c r="A154" s="1"/>
      <c r="B154" s="1"/>
      <c r="C154" s="1"/>
      <c r="D154" s="4" t="s">
        <v>7</v>
      </c>
      <c r="E154" s="5">
        <v>0</v>
      </c>
      <c r="F154" s="5">
        <v>2</v>
      </c>
      <c r="G154" s="5">
        <v>0</v>
      </c>
      <c r="H154" s="5">
        <v>0</v>
      </c>
      <c r="I154" s="5">
        <v>0</v>
      </c>
      <c r="J154" s="5">
        <v>1</v>
      </c>
      <c r="K154" s="5">
        <v>2</v>
      </c>
      <c r="L154" s="5">
        <v>2</v>
      </c>
      <c r="M154" s="5">
        <v>0</v>
      </c>
      <c r="N154" s="5"/>
      <c r="O154" s="1">
        <f>AVERAGE(E154:N154)*4</f>
        <v>3.1111111111111112</v>
      </c>
    </row>
    <row r="155" spans="1:19" ht="15.6" x14ac:dyDescent="0.3">
      <c r="A155" s="1"/>
      <c r="B155" s="1"/>
      <c r="C155" s="1"/>
      <c r="D155" s="4" t="s">
        <v>8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/>
      <c r="O155" s="1">
        <f>AVERAGE(E155:N155)*2</f>
        <v>0</v>
      </c>
    </row>
    <row r="156" spans="1:19" ht="15.6" x14ac:dyDescent="0.3">
      <c r="A156" s="1"/>
      <c r="B156" s="1"/>
      <c r="C156" s="1"/>
      <c r="D156" s="6" t="s">
        <v>9</v>
      </c>
      <c r="E156" s="7">
        <v>6</v>
      </c>
      <c r="F156" s="7">
        <v>7</v>
      </c>
      <c r="G156" s="7">
        <v>6</v>
      </c>
      <c r="H156" s="7">
        <v>8</v>
      </c>
      <c r="I156" s="7">
        <v>11</v>
      </c>
      <c r="J156" s="7">
        <v>1</v>
      </c>
      <c r="K156" s="7">
        <v>6</v>
      </c>
      <c r="L156" s="7">
        <v>11</v>
      </c>
      <c r="M156" s="7">
        <v>6</v>
      </c>
      <c r="N156" s="7"/>
      <c r="O156" s="1">
        <f>AVERAGE(E156:N156)*2</f>
        <v>13.777777777777779</v>
      </c>
    </row>
    <row r="157" spans="1:19" ht="15.6" x14ac:dyDescent="0.3">
      <c r="A157" s="1"/>
      <c r="B157" s="1"/>
      <c r="C157" s="1"/>
      <c r="D157" s="6" t="s">
        <v>10</v>
      </c>
      <c r="E157" s="7">
        <v>1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/>
      <c r="O157" s="1">
        <f>AVERAGE(E157:N157)*1</f>
        <v>0.1111111111111111</v>
      </c>
    </row>
    <row r="158" spans="1:19" ht="15.6" x14ac:dyDescent="0.3">
      <c r="A158" s="1"/>
      <c r="B158" s="1"/>
      <c r="C158" s="1"/>
      <c r="D158" s="8" t="s">
        <v>11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/>
      <c r="O158" s="1">
        <f>AVERAGE(E158:N158)*4</f>
        <v>0</v>
      </c>
    </row>
    <row r="159" spans="1:19" ht="15.6" x14ac:dyDescent="0.3">
      <c r="A159" s="1"/>
      <c r="B159" s="1"/>
      <c r="C159" s="1"/>
      <c r="D159" s="8" t="s">
        <v>12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/>
      <c r="O159" s="1">
        <f>AVERAGE(E159:N159)*3</f>
        <v>0</v>
      </c>
    </row>
    <row r="160" spans="1:19" ht="15.6" x14ac:dyDescent="0.3">
      <c r="A160" s="1"/>
      <c r="B160" s="1"/>
      <c r="C160" s="1"/>
      <c r="D160" s="8" t="s">
        <v>13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/>
      <c r="O160" s="1">
        <f>AVERAGE(E160:N160)*(10/3)</f>
        <v>0</v>
      </c>
    </row>
    <row r="161" spans="1:19" ht="15.6" x14ac:dyDescent="0.3">
      <c r="A161" s="1"/>
      <c r="B161" s="1"/>
      <c r="C161" s="1"/>
      <c r="D161" s="8" t="s">
        <v>14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/>
      <c r="O161" s="1">
        <f>AVERAGE(E161:N161)*(15/4)</f>
        <v>0</v>
      </c>
    </row>
    <row r="162" spans="1:19" ht="15.6" x14ac:dyDescent="0.3">
      <c r="A162" s="1"/>
      <c r="B162" s="1"/>
      <c r="C162" s="1"/>
      <c r="D162" s="10" t="s">
        <v>15</v>
      </c>
      <c r="E162" s="11"/>
      <c r="F162" s="11"/>
      <c r="G162" s="11"/>
      <c r="H162" s="11" t="s">
        <v>54</v>
      </c>
      <c r="I162" s="11"/>
      <c r="J162" s="11"/>
      <c r="K162" s="11"/>
      <c r="L162" s="11"/>
      <c r="M162" s="11"/>
      <c r="N162" s="11"/>
      <c r="O162" s="1"/>
    </row>
    <row r="163" spans="1:19" ht="15.6" x14ac:dyDescent="0.3">
      <c r="A163" s="1"/>
      <c r="B163" s="1"/>
      <c r="C163" s="1"/>
      <c r="D163" s="12" t="s">
        <v>19</v>
      </c>
      <c r="E163" s="13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9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9" ht="15.6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9" ht="15.6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9" ht="15.6" x14ac:dyDescent="0.3">
      <c r="A167" s="1">
        <v>4513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>
        <f>AVERAGE(E171:N171, E169:N169)</f>
        <v>3.2777777777777777</v>
      </c>
      <c r="Q167">
        <f>AVERAGE(E172:N172,E170:N170)</f>
        <v>0</v>
      </c>
      <c r="R167">
        <f>AVERAGE(E173:N176)</f>
        <v>0.75</v>
      </c>
      <c r="S167">
        <f>SUM(O169:O176)</f>
        <v>24.222222222222221</v>
      </c>
    </row>
    <row r="168" spans="1:19" ht="15.6" x14ac:dyDescent="0.3">
      <c r="A168" s="2"/>
      <c r="B168" s="1" t="s">
        <v>55</v>
      </c>
      <c r="C168" s="1"/>
      <c r="D168" s="1" t="s">
        <v>1</v>
      </c>
      <c r="E168" s="3">
        <v>1</v>
      </c>
      <c r="F168" s="3">
        <v>2</v>
      </c>
      <c r="G168" s="3">
        <v>3</v>
      </c>
      <c r="H168" s="3">
        <v>4</v>
      </c>
      <c r="I168" s="3">
        <v>5</v>
      </c>
      <c r="J168" s="3">
        <v>6</v>
      </c>
      <c r="K168" s="3">
        <v>7</v>
      </c>
      <c r="L168" s="3">
        <v>8</v>
      </c>
      <c r="M168" s="3">
        <v>9</v>
      </c>
      <c r="N168" s="3">
        <v>10</v>
      </c>
      <c r="O168" s="1" t="s">
        <v>2</v>
      </c>
      <c r="P168" t="s">
        <v>3</v>
      </c>
      <c r="Q168" t="s">
        <v>4</v>
      </c>
      <c r="R168" t="s">
        <v>5</v>
      </c>
      <c r="S168" t="s">
        <v>6</v>
      </c>
    </row>
    <row r="169" spans="1:19" ht="15.6" x14ac:dyDescent="0.3">
      <c r="A169" s="1"/>
      <c r="B169" s="1"/>
      <c r="C169" s="1"/>
      <c r="D169" s="4" t="s">
        <v>7</v>
      </c>
      <c r="E169" s="5">
        <v>1</v>
      </c>
      <c r="F169" s="5">
        <v>1</v>
      </c>
      <c r="G169" s="5">
        <v>0</v>
      </c>
      <c r="H169" s="5">
        <v>0</v>
      </c>
      <c r="I169" s="5">
        <v>2</v>
      </c>
      <c r="J169" s="5">
        <v>0</v>
      </c>
      <c r="K169" s="5">
        <v>0</v>
      </c>
      <c r="L169" s="5">
        <v>0</v>
      </c>
      <c r="M169" s="5">
        <v>1</v>
      </c>
      <c r="N169" s="5"/>
      <c r="O169" s="1">
        <f>AVERAGE(E169:N169)*4</f>
        <v>2.2222222222222223</v>
      </c>
    </row>
    <row r="170" spans="1:19" ht="15.6" x14ac:dyDescent="0.3">
      <c r="A170" s="1"/>
      <c r="B170" s="1"/>
      <c r="C170" s="1"/>
      <c r="D170" s="4" t="s">
        <v>8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/>
      <c r="O170" s="1">
        <f>AVERAGE(E170:N170)*2</f>
        <v>0</v>
      </c>
    </row>
    <row r="171" spans="1:19" ht="15.6" x14ac:dyDescent="0.3">
      <c r="A171" s="1"/>
      <c r="B171" s="1"/>
      <c r="C171" s="1"/>
      <c r="D171" s="6" t="s">
        <v>9</v>
      </c>
      <c r="E171" s="7">
        <v>6</v>
      </c>
      <c r="F171" s="7">
        <v>9</v>
      </c>
      <c r="G171" s="7">
        <v>1</v>
      </c>
      <c r="H171" s="7">
        <v>5</v>
      </c>
      <c r="I171" s="7">
        <v>8</v>
      </c>
      <c r="J171" s="7">
        <v>4</v>
      </c>
      <c r="K171" s="7">
        <v>5</v>
      </c>
      <c r="L171" s="7">
        <v>8</v>
      </c>
      <c r="M171" s="7">
        <v>8</v>
      </c>
      <c r="N171" s="7"/>
      <c r="O171" s="1">
        <f>AVERAGE(E171:N171)*2</f>
        <v>12</v>
      </c>
    </row>
    <row r="172" spans="1:19" ht="15.6" x14ac:dyDescent="0.3">
      <c r="A172" s="1"/>
      <c r="B172" s="1"/>
      <c r="C172" s="1"/>
      <c r="D172" s="6" t="s">
        <v>10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/>
      <c r="O172" s="1">
        <f>AVERAGE(E172:N172)*1</f>
        <v>0</v>
      </c>
    </row>
    <row r="173" spans="1:19" ht="15.6" x14ac:dyDescent="0.3">
      <c r="A173" s="1"/>
      <c r="B173" s="1"/>
      <c r="C173" s="1"/>
      <c r="D173" s="8" t="s">
        <v>11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/>
      <c r="O173" s="1">
        <f>AVERAGE(E173:N173)*4</f>
        <v>0</v>
      </c>
    </row>
    <row r="174" spans="1:19" ht="15.6" x14ac:dyDescent="0.3">
      <c r="A174" s="1"/>
      <c r="B174" s="1"/>
      <c r="C174" s="1"/>
      <c r="D174" s="8" t="s">
        <v>12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/>
      <c r="O174" s="1">
        <f>AVERAGE(E174:N174)*3</f>
        <v>0</v>
      </c>
    </row>
    <row r="175" spans="1:19" ht="15.6" x14ac:dyDescent="0.3">
      <c r="A175" s="1"/>
      <c r="B175" s="1"/>
      <c r="C175" s="1"/>
      <c r="D175" s="8" t="s">
        <v>13</v>
      </c>
      <c r="E175" s="9">
        <v>3</v>
      </c>
      <c r="F175" s="9">
        <v>3</v>
      </c>
      <c r="G175" s="9">
        <v>3</v>
      </c>
      <c r="H175" s="9">
        <v>3</v>
      </c>
      <c r="I175" s="9">
        <v>3</v>
      </c>
      <c r="J175" s="9">
        <v>3</v>
      </c>
      <c r="K175" s="9">
        <v>3</v>
      </c>
      <c r="L175" s="9">
        <v>3</v>
      </c>
      <c r="M175" s="9">
        <v>3</v>
      </c>
      <c r="N175" s="9"/>
      <c r="O175" s="1">
        <f>AVERAGE(E175:N175)*(10/3)</f>
        <v>10</v>
      </c>
    </row>
    <row r="176" spans="1:19" ht="15.6" x14ac:dyDescent="0.3">
      <c r="A176" s="1"/>
      <c r="B176" s="1"/>
      <c r="C176" s="1"/>
      <c r="D176" s="8" t="s">
        <v>14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/>
      <c r="O176" s="1">
        <f>AVERAGE(E176:N176)*(15/4)</f>
        <v>0</v>
      </c>
    </row>
    <row r="177" spans="1:19" ht="15.6" x14ac:dyDescent="0.3">
      <c r="A177" s="1"/>
      <c r="B177" s="1"/>
      <c r="C177" s="1"/>
      <c r="D177" s="10" t="s">
        <v>15</v>
      </c>
      <c r="E177" s="11"/>
      <c r="F177" s="11"/>
      <c r="G177" s="11"/>
      <c r="H177" s="11"/>
      <c r="I177" s="11" t="s">
        <v>56</v>
      </c>
      <c r="J177" s="11"/>
      <c r="K177" s="11"/>
      <c r="L177" s="11"/>
      <c r="M177" s="11"/>
      <c r="N177" s="11"/>
      <c r="O177" s="1"/>
    </row>
    <row r="178" spans="1:19" ht="15.6" x14ac:dyDescent="0.3">
      <c r="A178" s="1"/>
      <c r="B178" s="1"/>
      <c r="C178" s="1"/>
      <c r="D178" s="12" t="s">
        <v>19</v>
      </c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9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9" ht="15.6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9" ht="15.6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9" ht="15.6" x14ac:dyDescent="0.3">
      <c r="A182" s="1">
        <v>4692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>
        <f>AVERAGE(E186:N186, E184:N184)</f>
        <v>3.15</v>
      </c>
      <c r="Q182">
        <f>AVERAGE(E187:N187,E185:N185)</f>
        <v>0.15</v>
      </c>
      <c r="R182">
        <f>AVERAGE(E188:N191)</f>
        <v>0.17499999999999999</v>
      </c>
      <c r="S182">
        <f>SUM(O184:O191)</f>
        <v>17.7</v>
      </c>
    </row>
    <row r="183" spans="1:19" ht="15.6" x14ac:dyDescent="0.3">
      <c r="A183" s="2"/>
      <c r="B183" s="1" t="s">
        <v>57</v>
      </c>
      <c r="C183" s="1"/>
      <c r="D183" s="1" t="s">
        <v>1</v>
      </c>
      <c r="E183" s="3">
        <v>1</v>
      </c>
      <c r="F183" s="3">
        <v>2</v>
      </c>
      <c r="G183" s="3">
        <v>3</v>
      </c>
      <c r="H183" s="3">
        <v>4</v>
      </c>
      <c r="I183" s="3">
        <v>5</v>
      </c>
      <c r="J183" s="3">
        <v>6</v>
      </c>
      <c r="K183" s="3">
        <v>7</v>
      </c>
      <c r="L183" s="3">
        <v>8</v>
      </c>
      <c r="M183" s="3">
        <v>9</v>
      </c>
      <c r="N183" s="3">
        <v>10</v>
      </c>
      <c r="O183" s="1" t="s">
        <v>2</v>
      </c>
      <c r="P183" t="s">
        <v>3</v>
      </c>
      <c r="Q183" t="s">
        <v>4</v>
      </c>
      <c r="R183" t="s">
        <v>5</v>
      </c>
      <c r="S183" t="s">
        <v>6</v>
      </c>
    </row>
    <row r="184" spans="1:19" ht="15.6" x14ac:dyDescent="0.3">
      <c r="A184" s="1"/>
      <c r="B184" s="1"/>
      <c r="C184" s="1"/>
      <c r="D184" s="4" t="s">
        <v>7</v>
      </c>
      <c r="E184" s="5">
        <v>1</v>
      </c>
      <c r="F184" s="5">
        <v>2</v>
      </c>
      <c r="G184" s="5">
        <v>2</v>
      </c>
      <c r="H184" s="5">
        <v>0</v>
      </c>
      <c r="I184" s="5">
        <v>0</v>
      </c>
      <c r="J184" s="5">
        <v>1</v>
      </c>
      <c r="K184" s="5">
        <v>2</v>
      </c>
      <c r="L184" s="5">
        <v>2</v>
      </c>
      <c r="M184" s="5">
        <v>1</v>
      </c>
      <c r="N184" s="5">
        <v>2</v>
      </c>
      <c r="O184" s="1">
        <f>AVERAGE(E184:N184)*4</f>
        <v>5.2</v>
      </c>
    </row>
    <row r="185" spans="1:19" ht="15.6" x14ac:dyDescent="0.3">
      <c r="A185" s="1"/>
      <c r="B185" s="1"/>
      <c r="C185" s="1"/>
      <c r="D185" s="4" t="s">
        <v>8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">
        <f>AVERAGE(E185:N185)*2</f>
        <v>0</v>
      </c>
    </row>
    <row r="186" spans="1:19" ht="15.6" x14ac:dyDescent="0.3">
      <c r="A186" s="1"/>
      <c r="B186" s="1"/>
      <c r="C186" s="1"/>
      <c r="D186" s="6" t="s">
        <v>9</v>
      </c>
      <c r="E186" s="7">
        <v>0</v>
      </c>
      <c r="F186" s="7">
        <v>0</v>
      </c>
      <c r="G186" s="7">
        <v>5</v>
      </c>
      <c r="H186" s="7">
        <v>0</v>
      </c>
      <c r="I186" s="7">
        <v>6</v>
      </c>
      <c r="J186" s="7">
        <v>11</v>
      </c>
      <c r="K186" s="7">
        <v>2</v>
      </c>
      <c r="L186" s="7">
        <v>10</v>
      </c>
      <c r="M186" s="7">
        <v>9</v>
      </c>
      <c r="N186" s="7">
        <v>7</v>
      </c>
      <c r="O186" s="1">
        <f>AVERAGE(E186:N186)*2</f>
        <v>10</v>
      </c>
    </row>
    <row r="187" spans="1:19" ht="15.6" x14ac:dyDescent="0.3">
      <c r="A187" s="1"/>
      <c r="B187" s="1"/>
      <c r="C187" s="1"/>
      <c r="D187" s="6" t="s">
        <v>10</v>
      </c>
      <c r="E187" s="7">
        <v>0</v>
      </c>
      <c r="F187" s="7">
        <v>3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1">
        <f>AVERAGE(E187:N187)*1</f>
        <v>0.3</v>
      </c>
    </row>
    <row r="188" spans="1:19" ht="15.6" x14ac:dyDescent="0.3">
      <c r="A188" s="1"/>
      <c r="B188" s="1"/>
      <c r="C188" s="1"/>
      <c r="D188" s="8" t="s">
        <v>11</v>
      </c>
      <c r="E188" s="9">
        <v>0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1">
        <f>AVERAGE(E188:N188)*4</f>
        <v>0.4</v>
      </c>
    </row>
    <row r="189" spans="1:19" ht="15.6" x14ac:dyDescent="0.3">
      <c r="A189" s="1"/>
      <c r="B189" s="1"/>
      <c r="C189" s="1"/>
      <c r="D189" s="8" t="s">
        <v>12</v>
      </c>
      <c r="E189" s="9">
        <v>2</v>
      </c>
      <c r="F189" s="9">
        <v>0</v>
      </c>
      <c r="G189" s="9">
        <v>0</v>
      </c>
      <c r="H189" s="9">
        <v>2</v>
      </c>
      <c r="I189" s="9">
        <v>2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1">
        <f>AVERAGE(E189:N189)*3</f>
        <v>1.7999999999999998</v>
      </c>
    </row>
    <row r="190" spans="1:19" ht="15.6" x14ac:dyDescent="0.3">
      <c r="A190" s="1"/>
      <c r="B190" s="1"/>
      <c r="C190" s="1"/>
      <c r="D190" s="8" t="s">
        <v>13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1">
        <f>AVERAGE(E190:N190)*(10/3)</f>
        <v>0</v>
      </c>
    </row>
    <row r="191" spans="1:19" ht="15.6" x14ac:dyDescent="0.3">
      <c r="A191" s="1"/>
      <c r="B191" s="1"/>
      <c r="C191" s="1"/>
      <c r="D191" s="8" t="s">
        <v>14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1">
        <f>AVERAGE(E191:N191)*(15/4)</f>
        <v>0</v>
      </c>
    </row>
    <row r="192" spans="1:19" ht="15.6" x14ac:dyDescent="0.3">
      <c r="A192" s="1"/>
      <c r="B192" s="1"/>
      <c r="C192" s="1"/>
      <c r="D192" s="10" t="s">
        <v>15</v>
      </c>
      <c r="E192" s="11" t="s">
        <v>58</v>
      </c>
      <c r="F192" s="11"/>
      <c r="G192" s="11" t="s">
        <v>39</v>
      </c>
      <c r="H192" s="11" t="s">
        <v>59</v>
      </c>
      <c r="I192" s="11"/>
      <c r="J192" s="11"/>
      <c r="K192" s="11"/>
      <c r="L192" s="11"/>
      <c r="M192" s="11"/>
      <c r="N192" s="11"/>
      <c r="O192" s="1"/>
    </row>
    <row r="193" spans="1:19" ht="15.6" x14ac:dyDescent="0.3">
      <c r="A193" s="1"/>
      <c r="B193" s="1"/>
      <c r="C193" s="1"/>
      <c r="D193" s="12" t="s">
        <v>19</v>
      </c>
      <c r="E193" s="13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9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9" ht="15.6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9" ht="15.6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9" ht="15.6" x14ac:dyDescent="0.3">
      <c r="A197" s="1">
        <v>4980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>
        <f>AVERAGE(E201:N201, E199:N199)</f>
        <v>0.33333333333333331</v>
      </c>
      <c r="Q197">
        <f>AVERAGE(E202:N202,E200:N200)</f>
        <v>1.9444444444444444</v>
      </c>
      <c r="R197">
        <f>AVERAGE(E203:N206)</f>
        <v>5.5555555555555552E-2</v>
      </c>
      <c r="S197">
        <f>SUM(O199:O206)</f>
        <v>6.3333333333333339</v>
      </c>
    </row>
    <row r="198" spans="1:19" ht="15.6" x14ac:dyDescent="0.3">
      <c r="A198" s="2"/>
      <c r="B198" s="1" t="s">
        <v>60</v>
      </c>
      <c r="C198" s="1"/>
      <c r="D198" s="1" t="s">
        <v>1</v>
      </c>
      <c r="E198" s="3">
        <v>1</v>
      </c>
      <c r="F198" s="3">
        <v>2</v>
      </c>
      <c r="G198" s="3">
        <v>3</v>
      </c>
      <c r="H198" s="3">
        <v>4</v>
      </c>
      <c r="I198" s="3">
        <v>5</v>
      </c>
      <c r="J198" s="3">
        <v>6</v>
      </c>
      <c r="K198" s="3">
        <v>7</v>
      </c>
      <c r="L198" s="3">
        <v>8</v>
      </c>
      <c r="M198" s="3">
        <v>9</v>
      </c>
      <c r="N198" s="3">
        <v>10</v>
      </c>
      <c r="O198" s="1" t="s">
        <v>2</v>
      </c>
      <c r="P198" t="s">
        <v>3</v>
      </c>
      <c r="Q198" t="s">
        <v>4</v>
      </c>
      <c r="R198" t="s">
        <v>5</v>
      </c>
      <c r="S198" t="s">
        <v>6</v>
      </c>
    </row>
    <row r="199" spans="1:19" ht="15.6" x14ac:dyDescent="0.3">
      <c r="A199" s="1"/>
      <c r="B199" s="1"/>
      <c r="C199" s="1"/>
      <c r="D199" s="4" t="s">
        <v>7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1</v>
      </c>
      <c r="K199" s="5">
        <v>0</v>
      </c>
      <c r="L199" s="5">
        <v>0</v>
      </c>
      <c r="M199" s="5">
        <v>0</v>
      </c>
      <c r="N199" s="5"/>
      <c r="O199" s="1">
        <f>AVERAGE(E199:N199)*4</f>
        <v>0.44444444444444442</v>
      </c>
    </row>
    <row r="200" spans="1:19" ht="15.6" x14ac:dyDescent="0.3">
      <c r="A200" s="1"/>
      <c r="B200" s="1"/>
      <c r="C200" s="1"/>
      <c r="D200" s="4" t="s">
        <v>8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/>
      <c r="O200" s="1">
        <f>AVERAGE(E200:N200)*2</f>
        <v>0</v>
      </c>
    </row>
    <row r="201" spans="1:19" ht="15.6" x14ac:dyDescent="0.3">
      <c r="A201" s="1"/>
      <c r="B201" s="1"/>
      <c r="C201" s="1"/>
      <c r="D201" s="6" t="s">
        <v>9</v>
      </c>
      <c r="E201" s="7">
        <v>0</v>
      </c>
      <c r="F201" s="7">
        <v>0</v>
      </c>
      <c r="G201" s="7">
        <v>0</v>
      </c>
      <c r="H201" s="7">
        <v>0</v>
      </c>
      <c r="I201" s="7">
        <v>2</v>
      </c>
      <c r="J201" s="7">
        <v>1</v>
      </c>
      <c r="K201" s="7">
        <v>0</v>
      </c>
      <c r="L201" s="7">
        <v>0</v>
      </c>
      <c r="M201" s="7">
        <v>2</v>
      </c>
      <c r="N201" s="7"/>
      <c r="O201" s="1">
        <f>AVERAGE(E201:N201)*2</f>
        <v>1.1111111111111112</v>
      </c>
    </row>
    <row r="202" spans="1:19" ht="15.6" x14ac:dyDescent="0.3">
      <c r="A202" s="1"/>
      <c r="B202" s="1"/>
      <c r="C202" s="1"/>
      <c r="D202" s="6" t="s">
        <v>10</v>
      </c>
      <c r="E202" s="7">
        <v>3</v>
      </c>
      <c r="F202" s="7">
        <v>3</v>
      </c>
      <c r="G202" s="7">
        <v>3</v>
      </c>
      <c r="H202" s="7">
        <v>2</v>
      </c>
      <c r="I202" s="7">
        <v>1</v>
      </c>
      <c r="J202" s="7">
        <v>6</v>
      </c>
      <c r="K202" s="7">
        <v>8</v>
      </c>
      <c r="L202" s="7">
        <v>7</v>
      </c>
      <c r="M202" s="7">
        <v>2</v>
      </c>
      <c r="N202" s="7"/>
      <c r="O202" s="1">
        <f>AVERAGE(E202:N202)*1</f>
        <v>3.8888888888888888</v>
      </c>
    </row>
    <row r="203" spans="1:19" ht="15.6" x14ac:dyDescent="0.3">
      <c r="A203" s="1"/>
      <c r="B203" s="1"/>
      <c r="C203" s="1"/>
      <c r="D203" s="8" t="s">
        <v>11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/>
      <c r="O203" s="1">
        <f>AVERAGE(E203:N203)*4</f>
        <v>0.88888888888888884</v>
      </c>
    </row>
    <row r="204" spans="1:19" ht="15.6" x14ac:dyDescent="0.3">
      <c r="A204" s="1"/>
      <c r="B204" s="1"/>
      <c r="C204" s="1"/>
      <c r="D204" s="8" t="s">
        <v>12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/>
      <c r="O204" s="1">
        <f>AVERAGE(E204:N204)*3</f>
        <v>0</v>
      </c>
    </row>
    <row r="205" spans="1:19" ht="15.6" x14ac:dyDescent="0.3">
      <c r="A205" s="1"/>
      <c r="B205" s="1"/>
      <c r="C205" s="1"/>
      <c r="D205" s="8" t="s">
        <v>13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/>
      <c r="O205" s="1">
        <f>AVERAGE(E205:N205)*(10/3)</f>
        <v>0</v>
      </c>
    </row>
    <row r="206" spans="1:19" ht="15.6" x14ac:dyDescent="0.3">
      <c r="A206" s="1"/>
      <c r="B206" s="1"/>
      <c r="C206" s="1"/>
      <c r="D206" s="8" t="s">
        <v>14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/>
      <c r="O206" s="1">
        <f>AVERAGE(E206:N206)*(15/4)</f>
        <v>0</v>
      </c>
    </row>
    <row r="207" spans="1:19" ht="15.6" x14ac:dyDescent="0.3">
      <c r="A207" s="1"/>
      <c r="B207" s="1"/>
      <c r="C207" s="1"/>
      <c r="D207" s="10" t="s">
        <v>15</v>
      </c>
      <c r="E207" s="11"/>
      <c r="F207" s="11"/>
      <c r="G207" s="11"/>
      <c r="H207" s="11"/>
      <c r="I207" s="11" t="s">
        <v>61</v>
      </c>
      <c r="J207" s="11"/>
      <c r="K207" s="11"/>
      <c r="L207" s="11"/>
      <c r="M207" s="11"/>
      <c r="N207" s="11"/>
      <c r="O207" s="1"/>
    </row>
    <row r="208" spans="1:19" ht="15.6" x14ac:dyDescent="0.3">
      <c r="A208" s="1"/>
      <c r="B208" s="1"/>
      <c r="C208" s="1"/>
      <c r="D208" s="12" t="s">
        <v>19</v>
      </c>
      <c r="E208" s="13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9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9" ht="15.6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9" ht="15.6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9" ht="15.6" x14ac:dyDescent="0.3">
      <c r="A212" s="1">
        <v>5920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>
        <f>AVERAGE(E216:N216, E214:N214)</f>
        <v>0.77777777777777779</v>
      </c>
      <c r="Q212">
        <f>AVERAGE(E217:N217,E215:N215)</f>
        <v>1.7222222222222223</v>
      </c>
      <c r="R212">
        <f>AVERAGE(E218:N221)</f>
        <v>0.77777777777777779</v>
      </c>
      <c r="S212">
        <f>SUM(O214:O221)</f>
        <v>20.555555555555557</v>
      </c>
    </row>
    <row r="213" spans="1:19" ht="15.6" x14ac:dyDescent="0.3">
      <c r="A213" s="2"/>
      <c r="B213" s="1" t="s">
        <v>62</v>
      </c>
      <c r="C213" s="1"/>
      <c r="D213" s="1" t="s">
        <v>1</v>
      </c>
      <c r="E213" s="3">
        <v>1</v>
      </c>
      <c r="F213" s="3">
        <v>2</v>
      </c>
      <c r="G213" s="3">
        <v>3</v>
      </c>
      <c r="H213" s="3">
        <v>4</v>
      </c>
      <c r="I213" s="3">
        <v>5</v>
      </c>
      <c r="J213" s="3">
        <v>6</v>
      </c>
      <c r="K213" s="3">
        <v>7</v>
      </c>
      <c r="L213" s="3">
        <v>8</v>
      </c>
      <c r="M213" s="3">
        <v>9</v>
      </c>
      <c r="N213" s="3">
        <v>10</v>
      </c>
      <c r="O213" s="1" t="s">
        <v>2</v>
      </c>
      <c r="P213" t="s">
        <v>3</v>
      </c>
      <c r="Q213" t="s">
        <v>4</v>
      </c>
      <c r="R213" t="s">
        <v>5</v>
      </c>
      <c r="S213" t="s">
        <v>6</v>
      </c>
    </row>
    <row r="214" spans="1:19" ht="15.6" x14ac:dyDescent="0.3">
      <c r="A214" s="1"/>
      <c r="B214" s="1"/>
      <c r="C214" s="1"/>
      <c r="D214" s="4" t="s">
        <v>7</v>
      </c>
      <c r="E214" s="5">
        <v>2</v>
      </c>
      <c r="F214" s="5">
        <v>2</v>
      </c>
      <c r="G214" s="5">
        <v>1</v>
      </c>
      <c r="H214" s="5">
        <v>2</v>
      </c>
      <c r="I214" s="5">
        <v>1</v>
      </c>
      <c r="J214" s="5">
        <v>1</v>
      </c>
      <c r="K214" s="5">
        <v>1</v>
      </c>
      <c r="L214" s="5">
        <v>2</v>
      </c>
      <c r="M214" s="5">
        <v>2</v>
      </c>
      <c r="N214" s="5"/>
      <c r="O214" s="1">
        <f>AVERAGE(E214:N214)*4</f>
        <v>6.2222222222222223</v>
      </c>
    </row>
    <row r="215" spans="1:19" ht="15.6" x14ac:dyDescent="0.3">
      <c r="A215" s="1"/>
      <c r="B215" s="1"/>
      <c r="C215" s="1"/>
      <c r="D215" s="4" t="s">
        <v>8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/>
      <c r="O215" s="1">
        <f>AVERAGE(E215:N215)*2</f>
        <v>0</v>
      </c>
    </row>
    <row r="216" spans="1:19" ht="15.6" x14ac:dyDescent="0.3">
      <c r="A216" s="1"/>
      <c r="B216" s="1"/>
      <c r="C216" s="1"/>
      <c r="D216" s="6" t="s">
        <v>9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/>
      <c r="O216" s="1">
        <f>AVERAGE(E216:N216)*2</f>
        <v>0</v>
      </c>
    </row>
    <row r="217" spans="1:19" ht="15.6" x14ac:dyDescent="0.3">
      <c r="A217" s="1"/>
      <c r="B217" s="1"/>
      <c r="C217" s="1"/>
      <c r="D217" s="6" t="s">
        <v>10</v>
      </c>
      <c r="E217" s="7">
        <v>4</v>
      </c>
      <c r="F217" s="7">
        <v>9</v>
      </c>
      <c r="G217" s="7">
        <v>0</v>
      </c>
      <c r="H217" s="7">
        <v>2</v>
      </c>
      <c r="I217" s="7">
        <v>0</v>
      </c>
      <c r="J217" s="7">
        <v>6</v>
      </c>
      <c r="K217" s="7">
        <v>0</v>
      </c>
      <c r="L217" s="7">
        <v>5</v>
      </c>
      <c r="M217" s="7">
        <v>5</v>
      </c>
      <c r="N217" s="7"/>
      <c r="O217" s="1">
        <f>AVERAGE(E217:N217)*1</f>
        <v>3.4444444444444446</v>
      </c>
    </row>
    <row r="218" spans="1:19" ht="15.6" x14ac:dyDescent="0.3">
      <c r="A218" s="1"/>
      <c r="B218" s="1"/>
      <c r="C218" s="1"/>
      <c r="D218" s="8" t="s">
        <v>11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/>
      <c r="O218" s="1">
        <f>AVERAGE(E218:N218)*4</f>
        <v>0</v>
      </c>
    </row>
    <row r="219" spans="1:19" ht="15.6" x14ac:dyDescent="0.3">
      <c r="A219" s="1"/>
      <c r="B219" s="1"/>
      <c r="C219" s="1"/>
      <c r="D219" s="8" t="s">
        <v>12</v>
      </c>
      <c r="E219" s="9">
        <v>0</v>
      </c>
      <c r="F219" s="9">
        <v>2</v>
      </c>
      <c r="G219" s="9">
        <v>0</v>
      </c>
      <c r="H219" s="9">
        <v>2</v>
      </c>
      <c r="I219" s="9">
        <v>0</v>
      </c>
      <c r="J219" s="9">
        <v>0</v>
      </c>
      <c r="K219" s="9">
        <v>0</v>
      </c>
      <c r="L219" s="9">
        <v>0</v>
      </c>
      <c r="M219" s="9">
        <v>2</v>
      </c>
      <c r="N219" s="9"/>
      <c r="O219" s="1">
        <f>AVERAGE(E219:N219)*3</f>
        <v>2</v>
      </c>
    </row>
    <row r="220" spans="1:19" ht="15.6" x14ac:dyDescent="0.3">
      <c r="A220" s="1"/>
      <c r="B220" s="1"/>
      <c r="C220" s="1"/>
      <c r="D220" s="8" t="s">
        <v>13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3</v>
      </c>
      <c r="K220" s="9">
        <v>3</v>
      </c>
      <c r="L220" s="9">
        <v>0</v>
      </c>
      <c r="M220" s="9">
        <v>0</v>
      </c>
      <c r="N220" s="9"/>
      <c r="O220" s="1">
        <f>AVERAGE(E220:N220)*(10/3)</f>
        <v>2.2222222222222223</v>
      </c>
    </row>
    <row r="221" spans="1:19" ht="15.6" x14ac:dyDescent="0.3">
      <c r="A221" s="1"/>
      <c r="B221" s="1"/>
      <c r="C221" s="1"/>
      <c r="D221" s="8" t="s">
        <v>14</v>
      </c>
      <c r="E221" s="9">
        <v>4</v>
      </c>
      <c r="F221" s="9">
        <v>0</v>
      </c>
      <c r="G221" s="9">
        <v>4</v>
      </c>
      <c r="H221" s="9">
        <v>0</v>
      </c>
      <c r="I221" s="9">
        <v>4</v>
      </c>
      <c r="J221" s="9">
        <v>0</v>
      </c>
      <c r="K221" s="9">
        <v>0</v>
      </c>
      <c r="L221" s="9">
        <v>4</v>
      </c>
      <c r="M221" s="9">
        <v>0</v>
      </c>
      <c r="N221" s="9"/>
      <c r="O221" s="1">
        <f>AVERAGE(E221:N221)*(15/4)</f>
        <v>6.6666666666666661</v>
      </c>
    </row>
    <row r="222" spans="1:19" ht="15.6" x14ac:dyDescent="0.3">
      <c r="A222" s="1"/>
      <c r="B222" s="1"/>
      <c r="C222" s="1"/>
      <c r="D222" s="10" t="s">
        <v>15</v>
      </c>
      <c r="E222" s="11"/>
      <c r="F222" s="11"/>
      <c r="G222" s="11"/>
      <c r="H222" s="11" t="s">
        <v>63</v>
      </c>
      <c r="I222" s="11" t="s">
        <v>64</v>
      </c>
      <c r="J222" s="11"/>
      <c r="K222" s="11" t="s">
        <v>65</v>
      </c>
      <c r="L222" s="11"/>
      <c r="M222" s="11"/>
      <c r="N222" s="11"/>
      <c r="O222" s="1"/>
    </row>
    <row r="223" spans="1:19" ht="15.6" x14ac:dyDescent="0.3">
      <c r="A223" s="1"/>
      <c r="B223" s="1"/>
      <c r="C223" s="1"/>
      <c r="D223" s="12" t="s">
        <v>19</v>
      </c>
      <c r="E223" s="13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9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9" ht="15.6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9" ht="15.6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9" ht="15.6" x14ac:dyDescent="0.3">
      <c r="A227" s="1">
        <v>6076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>
        <f>AVERAGE(E231:N231, E229:N229)</f>
        <v>0</v>
      </c>
      <c r="Q227">
        <f>AVERAGE(E232:N232,E230:N230)</f>
        <v>1.75</v>
      </c>
      <c r="R227">
        <f>AVERAGE(E233:N236)</f>
        <v>0</v>
      </c>
      <c r="S227">
        <f>SUM(O229:O236)</f>
        <v>4</v>
      </c>
    </row>
    <row r="228" spans="1:19" ht="15.6" x14ac:dyDescent="0.3">
      <c r="A228" s="2"/>
      <c r="B228" s="1" t="s">
        <v>66</v>
      </c>
      <c r="C228" s="1"/>
      <c r="D228" s="1" t="s">
        <v>1</v>
      </c>
      <c r="E228" s="3">
        <v>1</v>
      </c>
      <c r="F228" s="3">
        <v>2</v>
      </c>
      <c r="G228" s="3">
        <v>3</v>
      </c>
      <c r="H228" s="3">
        <v>4</v>
      </c>
      <c r="I228" s="3">
        <v>5</v>
      </c>
      <c r="J228" s="3">
        <v>6</v>
      </c>
      <c r="K228" s="3">
        <v>7</v>
      </c>
      <c r="L228" s="3">
        <v>8</v>
      </c>
      <c r="M228" s="3">
        <v>9</v>
      </c>
      <c r="N228" s="3">
        <v>10</v>
      </c>
      <c r="O228" s="1" t="s">
        <v>2</v>
      </c>
      <c r="P228" t="s">
        <v>3</v>
      </c>
      <c r="Q228" t="s">
        <v>4</v>
      </c>
      <c r="R228" t="s">
        <v>5</v>
      </c>
      <c r="S228" t="s">
        <v>6</v>
      </c>
    </row>
    <row r="229" spans="1:19" ht="15.6" x14ac:dyDescent="0.3">
      <c r="A229" s="1"/>
      <c r="B229" s="1"/>
      <c r="C229" s="1"/>
      <c r="D229" s="4" t="s">
        <v>7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1">
        <f>AVERAGE(E229:N229)*4</f>
        <v>0</v>
      </c>
    </row>
    <row r="230" spans="1:19" ht="15.6" x14ac:dyDescent="0.3">
      <c r="A230" s="1"/>
      <c r="B230" s="1"/>
      <c r="C230" s="1"/>
      <c r="D230" s="4" t="s">
        <v>8</v>
      </c>
      <c r="E230" s="5">
        <v>1</v>
      </c>
      <c r="F230" s="5">
        <v>0</v>
      </c>
      <c r="G230" s="5">
        <v>1</v>
      </c>
      <c r="H230" s="5">
        <v>1</v>
      </c>
      <c r="I230" s="5">
        <v>1</v>
      </c>
      <c r="J230" s="5">
        <v>0</v>
      </c>
      <c r="K230" s="5">
        <v>0</v>
      </c>
      <c r="L230" s="5">
        <v>1</v>
      </c>
      <c r="M230" s="5">
        <v>0</v>
      </c>
      <c r="N230" s="5">
        <v>0</v>
      </c>
      <c r="O230" s="1">
        <f>AVERAGE(E230:N230)*2</f>
        <v>1</v>
      </c>
    </row>
    <row r="231" spans="1:19" ht="15.6" x14ac:dyDescent="0.3">
      <c r="A231" s="1"/>
      <c r="B231" s="1"/>
      <c r="C231" s="1"/>
      <c r="D231" s="6" t="s">
        <v>9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1">
        <f>AVERAGE(E231:N231)*2</f>
        <v>0</v>
      </c>
    </row>
    <row r="232" spans="1:19" ht="15.6" x14ac:dyDescent="0.3">
      <c r="A232" s="1"/>
      <c r="B232" s="1"/>
      <c r="C232" s="1"/>
      <c r="D232" s="6" t="s">
        <v>10</v>
      </c>
      <c r="E232" s="7">
        <v>1</v>
      </c>
      <c r="F232" s="7">
        <v>4</v>
      </c>
      <c r="G232" s="7">
        <v>3</v>
      </c>
      <c r="H232" s="7">
        <v>3</v>
      </c>
      <c r="I232" s="7">
        <v>5</v>
      </c>
      <c r="J232" s="7">
        <v>3</v>
      </c>
      <c r="K232" s="7">
        <v>3</v>
      </c>
      <c r="L232" s="7">
        <v>3</v>
      </c>
      <c r="M232" s="7">
        <v>2</v>
      </c>
      <c r="N232" s="7">
        <v>3</v>
      </c>
      <c r="O232" s="1">
        <f>AVERAGE(E232:N232)*1</f>
        <v>3</v>
      </c>
    </row>
    <row r="233" spans="1:19" ht="15.6" x14ac:dyDescent="0.3">
      <c r="A233" s="1"/>
      <c r="B233" s="1"/>
      <c r="C233" s="1"/>
      <c r="D233" s="8" t="s">
        <v>11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1">
        <f>AVERAGE(E233:N233)*4</f>
        <v>0</v>
      </c>
    </row>
    <row r="234" spans="1:19" ht="15.6" x14ac:dyDescent="0.3">
      <c r="A234" s="1"/>
      <c r="B234" s="1"/>
      <c r="C234" s="1"/>
      <c r="D234" s="8" t="s">
        <v>12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1">
        <f>AVERAGE(E234:N234)*3</f>
        <v>0</v>
      </c>
    </row>
    <row r="235" spans="1:19" ht="15.6" x14ac:dyDescent="0.3">
      <c r="A235" s="1"/>
      <c r="B235" s="1"/>
      <c r="C235" s="1"/>
      <c r="D235" s="8" t="s">
        <v>13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1">
        <f>AVERAGE(E235:N235)*(10/3)</f>
        <v>0</v>
      </c>
    </row>
    <row r="236" spans="1:19" ht="15.6" x14ac:dyDescent="0.3">
      <c r="A236" s="1"/>
      <c r="B236" s="1"/>
      <c r="C236" s="1"/>
      <c r="D236" s="8" t="s">
        <v>14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1">
        <f>AVERAGE(E236:N236)*(15/4)</f>
        <v>0</v>
      </c>
    </row>
    <row r="237" spans="1:19" ht="15.6" x14ac:dyDescent="0.3">
      <c r="A237" s="1"/>
      <c r="B237" s="1"/>
      <c r="C237" s="1"/>
      <c r="D237" s="10" t="s">
        <v>15</v>
      </c>
      <c r="E237" s="11" t="s">
        <v>67</v>
      </c>
      <c r="F237" s="11"/>
      <c r="G237" s="11"/>
      <c r="H237" s="11"/>
      <c r="I237" s="11"/>
      <c r="J237" s="11"/>
      <c r="K237" s="11" t="s">
        <v>68</v>
      </c>
      <c r="L237" s="11"/>
      <c r="M237" s="11"/>
      <c r="N237" s="11"/>
      <c r="O237" s="1"/>
    </row>
    <row r="238" spans="1:19" ht="15.6" x14ac:dyDescent="0.3">
      <c r="A238" s="1"/>
      <c r="B238" s="1"/>
      <c r="C238" s="1"/>
      <c r="D238" s="12" t="s">
        <v>19</v>
      </c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9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9" ht="15.6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9" ht="15.6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9" ht="15.6" x14ac:dyDescent="0.3">
      <c r="A242" s="1">
        <v>6831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>
        <f>AVERAGE(E246:N246, E244:N244)</f>
        <v>3.4444444444444446</v>
      </c>
      <c r="Q242">
        <f>AVERAGE(E247:N247,E245:N245)</f>
        <v>0</v>
      </c>
      <c r="R242">
        <f>AVERAGE(E248:N251)</f>
        <v>0.30555555555555558</v>
      </c>
      <c r="S242">
        <f>SUM(O244:O251)</f>
        <v>20.444444444444443</v>
      </c>
    </row>
    <row r="243" spans="1:19" ht="15.6" x14ac:dyDescent="0.3">
      <c r="A243" s="2"/>
      <c r="B243" s="1" t="s">
        <v>69</v>
      </c>
      <c r="C243" s="1"/>
      <c r="D243" s="1" t="s">
        <v>1</v>
      </c>
      <c r="E243" s="3">
        <v>1</v>
      </c>
      <c r="F243" s="3">
        <v>2</v>
      </c>
      <c r="G243" s="3">
        <v>3</v>
      </c>
      <c r="H243" s="3">
        <v>4</v>
      </c>
      <c r="I243" s="3">
        <v>5</v>
      </c>
      <c r="J243" s="3">
        <v>6</v>
      </c>
      <c r="K243" s="3">
        <v>7</v>
      </c>
      <c r="L243" s="3">
        <v>8</v>
      </c>
      <c r="M243" s="3">
        <v>9</v>
      </c>
      <c r="N243" s="3">
        <v>10</v>
      </c>
      <c r="O243" s="1" t="s">
        <v>2</v>
      </c>
      <c r="P243" t="s">
        <v>3</v>
      </c>
      <c r="Q243" t="s">
        <v>4</v>
      </c>
      <c r="R243" t="s">
        <v>5</v>
      </c>
      <c r="S243" t="s">
        <v>6</v>
      </c>
    </row>
    <row r="244" spans="1:19" ht="15.6" x14ac:dyDescent="0.3">
      <c r="A244" s="1"/>
      <c r="B244" s="1"/>
      <c r="C244" s="1"/>
      <c r="D244" s="4" t="s">
        <v>7</v>
      </c>
      <c r="E244" s="5">
        <v>1</v>
      </c>
      <c r="F244" s="5">
        <v>2</v>
      </c>
      <c r="G244" s="5">
        <v>1</v>
      </c>
      <c r="H244" s="5">
        <v>1</v>
      </c>
      <c r="I244" s="5">
        <v>1</v>
      </c>
      <c r="J244" s="5">
        <v>2</v>
      </c>
      <c r="K244" s="5">
        <v>2</v>
      </c>
      <c r="L244" s="5">
        <v>1</v>
      </c>
      <c r="M244" s="5">
        <v>1</v>
      </c>
      <c r="N244" s="5"/>
      <c r="O244" s="1">
        <f>AVERAGE(E244:N244)*4</f>
        <v>5.333333333333333</v>
      </c>
    </row>
    <row r="245" spans="1:19" ht="15.6" x14ac:dyDescent="0.3">
      <c r="A245" s="1"/>
      <c r="B245" s="1"/>
      <c r="C245" s="1"/>
      <c r="D245" s="4" t="s">
        <v>8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/>
      <c r="O245" s="1">
        <f>AVERAGE(E245:N245)*2</f>
        <v>0</v>
      </c>
    </row>
    <row r="246" spans="1:19" ht="15.6" x14ac:dyDescent="0.3">
      <c r="A246" s="1"/>
      <c r="B246" s="1"/>
      <c r="C246" s="1"/>
      <c r="D246" s="6" t="s">
        <v>9</v>
      </c>
      <c r="E246" s="7">
        <v>7</v>
      </c>
      <c r="F246" s="7">
        <v>2</v>
      </c>
      <c r="G246" s="7">
        <v>6</v>
      </c>
      <c r="H246" s="7">
        <v>8</v>
      </c>
      <c r="I246" s="7">
        <v>2</v>
      </c>
      <c r="J246" s="7">
        <v>4</v>
      </c>
      <c r="K246" s="7">
        <v>7</v>
      </c>
      <c r="L246" s="7">
        <v>6</v>
      </c>
      <c r="M246" s="7">
        <v>8</v>
      </c>
      <c r="N246" s="7"/>
      <c r="O246" s="1">
        <f>AVERAGE(E246:N246)*2</f>
        <v>11.111111111111111</v>
      </c>
    </row>
    <row r="247" spans="1:19" ht="15.6" x14ac:dyDescent="0.3">
      <c r="A247" s="1"/>
      <c r="B247" s="1"/>
      <c r="C247" s="1"/>
      <c r="D247" s="6" t="s">
        <v>10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/>
      <c r="O247" s="1">
        <f>AVERAGE(E247:N247)*1</f>
        <v>0</v>
      </c>
    </row>
    <row r="248" spans="1:19" ht="15.6" x14ac:dyDescent="0.3">
      <c r="A248" s="1"/>
      <c r="B248" s="1"/>
      <c r="C248" s="1"/>
      <c r="D248" s="8" t="s">
        <v>11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/>
      <c r="O248" s="1">
        <f>AVERAGE(E248:N248)*4</f>
        <v>0</v>
      </c>
    </row>
    <row r="249" spans="1:19" ht="15.6" x14ac:dyDescent="0.3">
      <c r="A249" s="1"/>
      <c r="B249" s="1"/>
      <c r="C249" s="1"/>
      <c r="D249" s="8" t="s">
        <v>12</v>
      </c>
      <c r="E249" s="9">
        <v>0</v>
      </c>
      <c r="F249" s="9">
        <v>2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/>
      <c r="O249" s="1">
        <f>AVERAGE(E249:N249)*3</f>
        <v>0.66666666666666663</v>
      </c>
    </row>
    <row r="250" spans="1:19" ht="15.6" x14ac:dyDescent="0.3">
      <c r="A250" s="1"/>
      <c r="B250" s="1"/>
      <c r="C250" s="1"/>
      <c r="D250" s="8" t="s">
        <v>13</v>
      </c>
      <c r="E250" s="9">
        <v>0</v>
      </c>
      <c r="F250" s="9">
        <v>0</v>
      </c>
      <c r="G250" s="9">
        <v>3</v>
      </c>
      <c r="H250" s="9">
        <v>0</v>
      </c>
      <c r="I250" s="9">
        <v>0</v>
      </c>
      <c r="J250" s="9">
        <v>3</v>
      </c>
      <c r="K250" s="9">
        <v>0</v>
      </c>
      <c r="L250" s="9">
        <v>3</v>
      </c>
      <c r="M250" s="9">
        <v>0</v>
      </c>
      <c r="N250" s="9"/>
      <c r="O250" s="1">
        <f>AVERAGE(E250:N250)*(10/3)</f>
        <v>3.3333333333333335</v>
      </c>
    </row>
    <row r="251" spans="1:19" ht="15.6" x14ac:dyDescent="0.3">
      <c r="A251" s="1"/>
      <c r="B251" s="1"/>
      <c r="C251" s="1"/>
      <c r="D251" s="8" t="s">
        <v>14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/>
      <c r="O251" s="1">
        <f>AVERAGE(E251:N251)*(15/4)</f>
        <v>0</v>
      </c>
    </row>
    <row r="252" spans="1:19" ht="15.6" x14ac:dyDescent="0.3">
      <c r="A252" s="1"/>
      <c r="B252" s="1"/>
      <c r="C252" s="1"/>
      <c r="D252" s="10" t="s">
        <v>15</v>
      </c>
      <c r="E252" s="11"/>
      <c r="F252" s="11"/>
      <c r="G252" s="11"/>
      <c r="H252" s="11" t="s">
        <v>70</v>
      </c>
      <c r="I252" s="11"/>
      <c r="J252" s="11" t="s">
        <v>71</v>
      </c>
      <c r="K252" s="11"/>
      <c r="L252" s="11"/>
      <c r="M252" s="11"/>
      <c r="N252" s="11"/>
      <c r="O252" s="1"/>
    </row>
    <row r="253" spans="1:19" ht="15.6" x14ac:dyDescent="0.3">
      <c r="A253" s="1"/>
      <c r="B253" s="1"/>
      <c r="C253" s="1"/>
      <c r="D253" s="12" t="s">
        <v>19</v>
      </c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9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9" ht="15.6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19" ht="15.6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9" ht="15.6" x14ac:dyDescent="0.3">
      <c r="A257" s="1">
        <v>8532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>
        <f>AVERAGE(E261:N261, E259:N259)</f>
        <v>0</v>
      </c>
      <c r="Q257">
        <f>AVERAGE(E262:N262,E260:N260)</f>
        <v>0.2</v>
      </c>
      <c r="R257">
        <f>AVERAGE(E263:N266)</f>
        <v>0</v>
      </c>
      <c r="S257">
        <f>SUM(O259:O266)</f>
        <v>0.60000000000000009</v>
      </c>
    </row>
    <row r="258" spans="1:19" ht="15.6" x14ac:dyDescent="0.3">
      <c r="A258" s="2"/>
      <c r="B258" s="1" t="s">
        <v>72</v>
      </c>
      <c r="C258" s="1"/>
      <c r="D258" s="1" t="s">
        <v>1</v>
      </c>
      <c r="E258" s="3">
        <v>1</v>
      </c>
      <c r="F258" s="3">
        <v>2</v>
      </c>
      <c r="G258" s="3">
        <v>3</v>
      </c>
      <c r="H258" s="3">
        <v>4</v>
      </c>
      <c r="I258" s="3">
        <v>5</v>
      </c>
      <c r="J258" s="3">
        <v>6</v>
      </c>
      <c r="K258" s="3">
        <v>7</v>
      </c>
      <c r="L258" s="3">
        <v>8</v>
      </c>
      <c r="M258" s="3">
        <v>9</v>
      </c>
      <c r="N258" s="3">
        <v>10</v>
      </c>
      <c r="O258" s="1" t="s">
        <v>2</v>
      </c>
      <c r="P258" t="s">
        <v>3</v>
      </c>
      <c r="Q258" t="s">
        <v>4</v>
      </c>
      <c r="R258" t="s">
        <v>5</v>
      </c>
      <c r="S258" t="s">
        <v>6</v>
      </c>
    </row>
    <row r="259" spans="1:19" ht="15.6" x14ac:dyDescent="0.3">
      <c r="A259" s="1"/>
      <c r="B259" s="1"/>
      <c r="C259" s="1"/>
      <c r="D259" s="4" t="s">
        <v>7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1">
        <f>AVERAGE(E259:N259)*4</f>
        <v>0</v>
      </c>
    </row>
    <row r="260" spans="1:19" ht="15.6" x14ac:dyDescent="0.3">
      <c r="A260" s="1"/>
      <c r="B260" s="1"/>
      <c r="C260" s="1"/>
      <c r="D260" s="4" t="s">
        <v>8</v>
      </c>
      <c r="E260" s="5">
        <v>1</v>
      </c>
      <c r="F260" s="5">
        <v>0</v>
      </c>
      <c r="G260" s="5">
        <v>0</v>
      </c>
      <c r="H260" s="5">
        <v>1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">
        <f>AVERAGE(E260:N260)*2</f>
        <v>0.4</v>
      </c>
    </row>
    <row r="261" spans="1:19" ht="15.6" x14ac:dyDescent="0.3">
      <c r="A261" s="1"/>
      <c r="B261" s="1"/>
      <c r="C261" s="1"/>
      <c r="D261" s="6" t="s">
        <v>9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1">
        <f>AVERAGE(E261:N261)*2</f>
        <v>0</v>
      </c>
    </row>
    <row r="262" spans="1:19" ht="15.6" x14ac:dyDescent="0.3">
      <c r="A262" s="1"/>
      <c r="B262" s="1"/>
      <c r="C262" s="1"/>
      <c r="D262" s="6" t="s">
        <v>10</v>
      </c>
      <c r="E262" s="7">
        <v>2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1">
        <f>AVERAGE(E262:N262)*1</f>
        <v>0.2</v>
      </c>
    </row>
    <row r="263" spans="1:19" ht="15.6" x14ac:dyDescent="0.3">
      <c r="A263" s="1"/>
      <c r="B263" s="1"/>
      <c r="C263" s="1"/>
      <c r="D263" s="8" t="s">
        <v>11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1">
        <f>AVERAGE(E263:N263)*4</f>
        <v>0</v>
      </c>
    </row>
    <row r="264" spans="1:19" ht="15.6" x14ac:dyDescent="0.3">
      <c r="A264" s="1"/>
      <c r="B264" s="1"/>
      <c r="C264" s="1"/>
      <c r="D264" s="8" t="s">
        <v>12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1">
        <f>AVERAGE(E264:N264)*3</f>
        <v>0</v>
      </c>
    </row>
    <row r="265" spans="1:19" ht="15.6" x14ac:dyDescent="0.3">
      <c r="A265" s="1"/>
      <c r="B265" s="1"/>
      <c r="C265" s="1"/>
      <c r="D265" s="8" t="s">
        <v>13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1">
        <f>AVERAGE(E265:N265)*(10/3)</f>
        <v>0</v>
      </c>
    </row>
    <row r="266" spans="1:19" ht="15.6" x14ac:dyDescent="0.3">
      <c r="A266" s="1"/>
      <c r="B266" s="1"/>
      <c r="C266" s="1"/>
      <c r="D266" s="8" t="s">
        <v>14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1">
        <f>AVERAGE(E266:N266)*(15/4)</f>
        <v>0</v>
      </c>
    </row>
    <row r="267" spans="1:19" ht="15.6" x14ac:dyDescent="0.3">
      <c r="A267" s="1"/>
      <c r="B267" s="1"/>
      <c r="C267" s="1"/>
      <c r="D267" s="10" t="s">
        <v>15</v>
      </c>
      <c r="E267" s="11" t="s">
        <v>73</v>
      </c>
      <c r="F267" s="11" t="s">
        <v>74</v>
      </c>
      <c r="G267" s="11"/>
      <c r="H267" s="11"/>
      <c r="I267" s="11" t="s">
        <v>75</v>
      </c>
      <c r="J267" s="11"/>
      <c r="K267" s="11"/>
      <c r="L267" s="11"/>
      <c r="M267" s="11"/>
      <c r="N267" s="11" t="s">
        <v>84</v>
      </c>
      <c r="O267" s="1"/>
    </row>
    <row r="268" spans="1:19" ht="15.6" x14ac:dyDescent="0.3">
      <c r="A268" s="1"/>
      <c r="B268" s="1"/>
      <c r="C268" s="1"/>
      <c r="D268" s="12" t="s">
        <v>19</v>
      </c>
      <c r="E268" s="13"/>
      <c r="F268" s="1"/>
      <c r="G268" s="1"/>
      <c r="H268" s="1" t="s">
        <v>26</v>
      </c>
      <c r="I268" s="1"/>
      <c r="J268" s="1"/>
      <c r="K268" s="1"/>
      <c r="L268" s="1"/>
      <c r="M268" s="1"/>
      <c r="N268" s="1"/>
      <c r="O268" s="1"/>
    </row>
    <row r="269" spans="1:19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9" ht="15.6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9" ht="15.6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9" ht="15.6" x14ac:dyDescent="0.3">
      <c r="A272" s="1">
        <v>6465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>
        <f>AVERAGE(E276:N276, E274:N274)</f>
        <v>3.05</v>
      </c>
      <c r="Q272">
        <f>AVERAGE(E277:N277,E275:N275)</f>
        <v>0.05</v>
      </c>
      <c r="R272">
        <f>AVERAGE(E278:N281)</f>
        <v>0.2</v>
      </c>
      <c r="S272">
        <f>SUM(O274:O281)</f>
        <v>15.9</v>
      </c>
    </row>
    <row r="273" spans="1:19" ht="15.6" x14ac:dyDescent="0.3">
      <c r="A273" s="2"/>
      <c r="B273" s="1" t="s">
        <v>76</v>
      </c>
      <c r="C273" s="1"/>
      <c r="D273" s="1" t="s">
        <v>1</v>
      </c>
      <c r="E273" s="3">
        <v>1</v>
      </c>
      <c r="F273" s="3">
        <v>2</v>
      </c>
      <c r="G273" s="3">
        <v>3</v>
      </c>
      <c r="H273" s="3">
        <v>4</v>
      </c>
      <c r="I273" s="3">
        <v>5</v>
      </c>
      <c r="J273" s="3">
        <v>6</v>
      </c>
      <c r="K273" s="3">
        <v>7</v>
      </c>
      <c r="L273" s="3">
        <v>8</v>
      </c>
      <c r="M273" s="3">
        <v>9</v>
      </c>
      <c r="N273" s="3">
        <v>10</v>
      </c>
      <c r="O273" s="1" t="s">
        <v>2</v>
      </c>
      <c r="P273" t="s">
        <v>3</v>
      </c>
      <c r="Q273" t="s">
        <v>4</v>
      </c>
      <c r="R273" t="s">
        <v>5</v>
      </c>
      <c r="S273" t="s">
        <v>6</v>
      </c>
    </row>
    <row r="274" spans="1:19" ht="15.6" x14ac:dyDescent="0.3">
      <c r="A274" s="1"/>
      <c r="B274" s="1"/>
      <c r="C274" s="1"/>
      <c r="D274" s="4" t="s">
        <v>7</v>
      </c>
      <c r="E274" s="5">
        <v>2</v>
      </c>
      <c r="F274" s="5">
        <v>0</v>
      </c>
      <c r="G274" s="5">
        <v>0</v>
      </c>
      <c r="H274" s="5">
        <v>2</v>
      </c>
      <c r="I274" s="5">
        <v>0</v>
      </c>
      <c r="J274" s="5">
        <v>1</v>
      </c>
      <c r="K274" s="5">
        <v>0</v>
      </c>
      <c r="L274" s="5">
        <v>0</v>
      </c>
      <c r="M274" s="5">
        <v>1</v>
      </c>
      <c r="N274" s="5">
        <v>0</v>
      </c>
      <c r="O274" s="1">
        <f>AVERAGE(E274:N274)*4</f>
        <v>2.4</v>
      </c>
    </row>
    <row r="275" spans="1:19" ht="15.6" x14ac:dyDescent="0.3">
      <c r="A275" s="1"/>
      <c r="B275" s="1"/>
      <c r="C275" s="1"/>
      <c r="D275" s="4" t="s">
        <v>8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1">
        <f>AVERAGE(E275:N275)*2</f>
        <v>0</v>
      </c>
    </row>
    <row r="276" spans="1:19" ht="15.6" x14ac:dyDescent="0.3">
      <c r="A276" s="1"/>
      <c r="B276" s="1"/>
      <c r="C276" s="1"/>
      <c r="D276" s="6" t="s">
        <v>9</v>
      </c>
      <c r="E276" s="7">
        <v>5</v>
      </c>
      <c r="F276" s="7">
        <v>3</v>
      </c>
      <c r="G276" s="7">
        <v>6</v>
      </c>
      <c r="H276" s="7">
        <v>6</v>
      </c>
      <c r="I276" s="7">
        <v>6</v>
      </c>
      <c r="J276" s="7">
        <v>6</v>
      </c>
      <c r="K276" s="7">
        <v>9</v>
      </c>
      <c r="L276" s="7">
        <v>6</v>
      </c>
      <c r="M276" s="7">
        <v>4</v>
      </c>
      <c r="N276" s="7">
        <v>4</v>
      </c>
      <c r="O276" s="1">
        <f>AVERAGE(E276:N276)*2</f>
        <v>11</v>
      </c>
    </row>
    <row r="277" spans="1:19" ht="15.6" x14ac:dyDescent="0.3">
      <c r="A277" s="1"/>
      <c r="B277" s="1"/>
      <c r="C277" s="1"/>
      <c r="D277" s="6" t="s">
        <v>10</v>
      </c>
      <c r="E277" s="7">
        <v>1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1">
        <f>AVERAGE(E277:N277)*1</f>
        <v>0.1</v>
      </c>
    </row>
    <row r="278" spans="1:19" ht="15.6" x14ac:dyDescent="0.3">
      <c r="A278" s="1"/>
      <c r="B278" s="1"/>
      <c r="C278" s="1"/>
      <c r="D278" s="8" t="s">
        <v>11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1">
        <f>AVERAGE(E278:N278)*4</f>
        <v>0</v>
      </c>
    </row>
    <row r="279" spans="1:19" ht="15.6" x14ac:dyDescent="0.3">
      <c r="A279" s="1"/>
      <c r="B279" s="1"/>
      <c r="C279" s="1"/>
      <c r="D279" s="8" t="s">
        <v>12</v>
      </c>
      <c r="E279" s="9">
        <v>2</v>
      </c>
      <c r="F279" s="9">
        <v>0</v>
      </c>
      <c r="G279" s="9">
        <v>0</v>
      </c>
      <c r="H279" s="9">
        <v>2</v>
      </c>
      <c r="I279" s="9">
        <v>2</v>
      </c>
      <c r="J279" s="9">
        <v>2</v>
      </c>
      <c r="K279" s="9">
        <v>0</v>
      </c>
      <c r="L279" s="9">
        <v>0</v>
      </c>
      <c r="M279" s="9">
        <v>0</v>
      </c>
      <c r="N279" s="9">
        <v>0</v>
      </c>
      <c r="O279" s="1">
        <f>AVERAGE(E279:N279)*3</f>
        <v>2.4000000000000004</v>
      </c>
    </row>
    <row r="280" spans="1:19" ht="15.6" x14ac:dyDescent="0.3">
      <c r="A280" s="1"/>
      <c r="B280" s="1"/>
      <c r="C280" s="1"/>
      <c r="D280" s="8" t="s">
        <v>13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1">
        <f>AVERAGE(E280:N280)*(10/3)</f>
        <v>0</v>
      </c>
    </row>
    <row r="281" spans="1:19" ht="15.6" x14ac:dyDescent="0.3">
      <c r="A281" s="1"/>
      <c r="B281" s="1"/>
      <c r="C281" s="1"/>
      <c r="D281" s="8" t="s">
        <v>14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1">
        <f>AVERAGE(E281:N281)*(15/4)</f>
        <v>0</v>
      </c>
    </row>
    <row r="282" spans="1:19" ht="15.6" x14ac:dyDescent="0.3">
      <c r="A282" s="1"/>
      <c r="B282" s="1"/>
      <c r="C282" s="1"/>
      <c r="D282" s="10" t="s">
        <v>15</v>
      </c>
      <c r="E282" s="11"/>
      <c r="F282" s="11"/>
      <c r="G282" s="11"/>
      <c r="H282" s="11"/>
      <c r="I282" s="11"/>
      <c r="J282" s="11" t="s">
        <v>77</v>
      </c>
      <c r="K282" s="11"/>
      <c r="L282" s="11"/>
      <c r="M282" s="11"/>
      <c r="N282" s="11"/>
      <c r="O282" s="1"/>
    </row>
    <row r="283" spans="1:19" ht="15.6" x14ac:dyDescent="0.3">
      <c r="A283" s="1"/>
      <c r="B283" s="1"/>
      <c r="C283" s="1"/>
      <c r="D283" s="12" t="s">
        <v>19</v>
      </c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9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9" ht="15.6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9" ht="15.6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9" ht="15.6" x14ac:dyDescent="0.3">
      <c r="A287" s="1"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t="e">
        <f>AVERAGE(E291:N291, E289:N289)</f>
        <v>#DIV/0!</v>
      </c>
      <c r="Q287" t="e">
        <f>AVERAGE(E292:N292,E290:N290)</f>
        <v>#DIV/0!</v>
      </c>
      <c r="R287" t="e">
        <f>AVERAGE(E293:N296)</f>
        <v>#DIV/0!</v>
      </c>
      <c r="S287" t="e">
        <f>SUM(O289:O296)</f>
        <v>#DIV/0!</v>
      </c>
    </row>
    <row r="288" spans="1:19" ht="15.6" x14ac:dyDescent="0.3">
      <c r="A288" s="2"/>
      <c r="B288" s="1" t="s">
        <v>78</v>
      </c>
      <c r="C288" s="1"/>
      <c r="D288" s="1" t="s">
        <v>1</v>
      </c>
      <c r="E288" s="3">
        <v>1</v>
      </c>
      <c r="F288" s="3">
        <v>2</v>
      </c>
      <c r="G288" s="3">
        <v>3</v>
      </c>
      <c r="H288" s="3">
        <v>4</v>
      </c>
      <c r="I288" s="3">
        <v>5</v>
      </c>
      <c r="J288" s="3">
        <v>6</v>
      </c>
      <c r="K288" s="3">
        <v>7</v>
      </c>
      <c r="L288" s="3">
        <v>8</v>
      </c>
      <c r="M288" s="3">
        <v>9</v>
      </c>
      <c r="N288" s="3">
        <v>10</v>
      </c>
      <c r="O288" s="1" t="s">
        <v>2</v>
      </c>
      <c r="P288" t="s">
        <v>3</v>
      </c>
      <c r="Q288" t="s">
        <v>4</v>
      </c>
      <c r="R288" t="s">
        <v>5</v>
      </c>
      <c r="S288" t="s">
        <v>6</v>
      </c>
    </row>
    <row r="289" spans="1:19" ht="15.6" x14ac:dyDescent="0.3">
      <c r="A289" s="1"/>
      <c r="B289" s="1"/>
      <c r="C289" s="1"/>
      <c r="D289" s="4" t="s">
        <v>7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1" t="e">
        <f>AVERAGE(E289:N289)*4</f>
        <v>#DIV/0!</v>
      </c>
    </row>
    <row r="290" spans="1:19" ht="15.6" x14ac:dyDescent="0.3">
      <c r="A290" s="1"/>
      <c r="B290" s="1"/>
      <c r="C290" s="1"/>
      <c r="D290" s="4" t="s">
        <v>8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" t="e">
        <f>AVERAGE(E290:N290)*2</f>
        <v>#DIV/0!</v>
      </c>
    </row>
    <row r="291" spans="1:19" ht="15.6" x14ac:dyDescent="0.3">
      <c r="A291" s="1"/>
      <c r="B291" s="1"/>
      <c r="C291" s="1"/>
      <c r="D291" s="6" t="s">
        <v>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" t="e">
        <f>AVERAGE(E291:N291)*2</f>
        <v>#DIV/0!</v>
      </c>
    </row>
    <row r="292" spans="1:19" ht="15.6" x14ac:dyDescent="0.3">
      <c r="A292" s="1"/>
      <c r="B292" s="1"/>
      <c r="C292" s="1"/>
      <c r="D292" s="6" t="s">
        <v>10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" t="e">
        <f>AVERAGE(E292:N292)*1</f>
        <v>#DIV/0!</v>
      </c>
    </row>
    <row r="293" spans="1:19" ht="15.6" x14ac:dyDescent="0.3">
      <c r="A293" s="1"/>
      <c r="B293" s="1"/>
      <c r="C293" s="1"/>
      <c r="D293" s="8" t="s">
        <v>11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" t="e">
        <f>AVERAGE(E293:N293)*4</f>
        <v>#DIV/0!</v>
      </c>
    </row>
    <row r="294" spans="1:19" ht="15.6" x14ac:dyDescent="0.3">
      <c r="A294" s="1"/>
      <c r="B294" s="1"/>
      <c r="C294" s="1"/>
      <c r="D294" s="8" t="s">
        <v>12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" t="e">
        <f>AVERAGE(E294:N294)*6</f>
        <v>#DIV/0!</v>
      </c>
    </row>
    <row r="295" spans="1:19" ht="15.6" x14ac:dyDescent="0.3">
      <c r="A295" s="1"/>
      <c r="B295" s="1"/>
      <c r="C295" s="1"/>
      <c r="D295" s="8" t="s">
        <v>13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" t="e">
        <f>AVERAGE(E295:N295)*10</f>
        <v>#DIV/0!</v>
      </c>
    </row>
    <row r="296" spans="1:19" ht="15.6" x14ac:dyDescent="0.3">
      <c r="A296" s="1"/>
      <c r="B296" s="1"/>
      <c r="C296" s="1"/>
      <c r="D296" s="8" t="s">
        <v>14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" t="e">
        <f>AVERAGE(E296:N296)*15</f>
        <v>#DIV/0!</v>
      </c>
    </row>
    <row r="297" spans="1:19" ht="15.6" x14ac:dyDescent="0.3">
      <c r="A297" s="1"/>
      <c r="B297" s="1"/>
      <c r="C297" s="1"/>
      <c r="D297" s="10" t="s">
        <v>15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"/>
    </row>
    <row r="298" spans="1:19" ht="15.6" x14ac:dyDescent="0.3">
      <c r="A298" s="1"/>
      <c r="B298" s="1"/>
      <c r="C298" s="1"/>
      <c r="D298" s="12" t="s">
        <v>19</v>
      </c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9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9" ht="15.6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9" ht="15.6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9" ht="15.6" x14ac:dyDescent="0.3">
      <c r="A302" s="1"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t="e">
        <f>AVERAGE(E306:N306, E304:N304)</f>
        <v>#DIV/0!</v>
      </c>
      <c r="Q302" t="e">
        <f>AVERAGE(E307:N307,E305:N305)</f>
        <v>#DIV/0!</v>
      </c>
      <c r="R302" t="e">
        <f>AVERAGE(E308:N311)</f>
        <v>#DIV/0!</v>
      </c>
      <c r="S302" t="e">
        <f>SUM(O304:O311)</f>
        <v>#DIV/0!</v>
      </c>
    </row>
    <row r="303" spans="1:19" ht="15.6" x14ac:dyDescent="0.3">
      <c r="A303" s="2"/>
      <c r="B303" s="1" t="s">
        <v>78</v>
      </c>
      <c r="C303" s="1"/>
      <c r="D303" s="1" t="s">
        <v>1</v>
      </c>
      <c r="E303" s="3">
        <v>1</v>
      </c>
      <c r="F303" s="3">
        <v>2</v>
      </c>
      <c r="G303" s="3">
        <v>3</v>
      </c>
      <c r="H303" s="3">
        <v>4</v>
      </c>
      <c r="I303" s="3">
        <v>5</v>
      </c>
      <c r="J303" s="3">
        <v>6</v>
      </c>
      <c r="K303" s="3">
        <v>7</v>
      </c>
      <c r="L303" s="3">
        <v>8</v>
      </c>
      <c r="M303" s="3">
        <v>9</v>
      </c>
      <c r="N303" s="3">
        <v>10</v>
      </c>
      <c r="O303" s="1" t="s">
        <v>2</v>
      </c>
      <c r="P303" t="s">
        <v>3</v>
      </c>
      <c r="Q303" t="s">
        <v>4</v>
      </c>
      <c r="R303" t="s">
        <v>5</v>
      </c>
      <c r="S303" t="s">
        <v>6</v>
      </c>
    </row>
    <row r="304" spans="1:19" ht="15.6" x14ac:dyDescent="0.3">
      <c r="A304" s="1"/>
      <c r="B304" s="1"/>
      <c r="C304" s="1"/>
      <c r="D304" s="4" t="s">
        <v>7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" t="e">
        <f>AVERAGE(E304:N304)*4</f>
        <v>#DIV/0!</v>
      </c>
    </row>
    <row r="305" spans="1:19" ht="15.6" x14ac:dyDescent="0.3">
      <c r="A305" s="1"/>
      <c r="B305" s="1"/>
      <c r="C305" s="1"/>
      <c r="D305" s="4" t="s">
        <v>8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" t="e">
        <f>AVERAGE(E305:N305)*2</f>
        <v>#DIV/0!</v>
      </c>
    </row>
    <row r="306" spans="1:19" ht="15.6" x14ac:dyDescent="0.3">
      <c r="A306" s="1"/>
      <c r="B306" s="1"/>
      <c r="C306" s="1"/>
      <c r="D306" s="6" t="s">
        <v>9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" t="e">
        <f>AVERAGE(E306:N306)*2</f>
        <v>#DIV/0!</v>
      </c>
    </row>
    <row r="307" spans="1:19" ht="15.6" x14ac:dyDescent="0.3">
      <c r="A307" s="1"/>
      <c r="B307" s="1"/>
      <c r="C307" s="1"/>
      <c r="D307" s="6" t="s">
        <v>10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" t="e">
        <f>AVERAGE(E307:N307)*1</f>
        <v>#DIV/0!</v>
      </c>
    </row>
    <row r="308" spans="1:19" ht="15.6" x14ac:dyDescent="0.3">
      <c r="A308" s="1"/>
      <c r="B308" s="1"/>
      <c r="C308" s="1"/>
      <c r="D308" s="8" t="s">
        <v>11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" t="e">
        <f>AVERAGE(E308:N308)*4</f>
        <v>#DIV/0!</v>
      </c>
    </row>
    <row r="309" spans="1:19" ht="15.6" x14ac:dyDescent="0.3">
      <c r="A309" s="1"/>
      <c r="B309" s="1"/>
      <c r="C309" s="1"/>
      <c r="D309" s="8" t="s">
        <v>12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" t="e">
        <f>AVERAGE(E309:N309)*6</f>
        <v>#DIV/0!</v>
      </c>
    </row>
    <row r="310" spans="1:19" ht="15.6" x14ac:dyDescent="0.3">
      <c r="A310" s="1"/>
      <c r="B310" s="1"/>
      <c r="C310" s="1"/>
      <c r="D310" s="8" t="s">
        <v>13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" t="e">
        <f>AVERAGE(E310:N310)*10</f>
        <v>#DIV/0!</v>
      </c>
    </row>
    <row r="311" spans="1:19" ht="15.6" x14ac:dyDescent="0.3">
      <c r="A311" s="1"/>
      <c r="B311" s="1"/>
      <c r="C311" s="1"/>
      <c r="D311" s="8" t="s">
        <v>14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" t="e">
        <f>AVERAGE(E311:N311)*15</f>
        <v>#DIV/0!</v>
      </c>
    </row>
    <row r="312" spans="1:19" ht="15.6" x14ac:dyDescent="0.3">
      <c r="A312" s="1"/>
      <c r="B312" s="1"/>
      <c r="C312" s="1"/>
      <c r="D312" s="10" t="s">
        <v>15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"/>
    </row>
    <row r="313" spans="1:19" ht="15.6" x14ac:dyDescent="0.3">
      <c r="A313" s="1"/>
      <c r="B313" s="1"/>
      <c r="C313" s="1"/>
      <c r="D313" s="12" t="s">
        <v>19</v>
      </c>
      <c r="E313" s="13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9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9" ht="15.6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9" ht="15.6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9" ht="15.6" x14ac:dyDescent="0.3">
      <c r="A317" s="1"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t="e">
        <f>AVERAGE(E321:N321, E319:N319)</f>
        <v>#DIV/0!</v>
      </c>
      <c r="Q317" t="e">
        <f>AVERAGE(E322:N322,E320:N320)</f>
        <v>#DIV/0!</v>
      </c>
      <c r="R317" t="e">
        <f>AVERAGE(E323:N326)</f>
        <v>#DIV/0!</v>
      </c>
      <c r="S317" t="e">
        <f>SUM(O319:O326)</f>
        <v>#DIV/0!</v>
      </c>
    </row>
    <row r="318" spans="1:19" ht="15.6" x14ac:dyDescent="0.3">
      <c r="A318" s="2"/>
      <c r="B318" s="1" t="s">
        <v>78</v>
      </c>
      <c r="C318" s="1"/>
      <c r="D318" s="1" t="s">
        <v>1</v>
      </c>
      <c r="E318" s="3">
        <v>1</v>
      </c>
      <c r="F318" s="3">
        <v>2</v>
      </c>
      <c r="G318" s="3">
        <v>3</v>
      </c>
      <c r="H318" s="3">
        <v>4</v>
      </c>
      <c r="I318" s="3">
        <v>5</v>
      </c>
      <c r="J318" s="3">
        <v>6</v>
      </c>
      <c r="K318" s="3">
        <v>7</v>
      </c>
      <c r="L318" s="3">
        <v>8</v>
      </c>
      <c r="M318" s="3">
        <v>9</v>
      </c>
      <c r="N318" s="3">
        <v>10</v>
      </c>
      <c r="O318" s="1" t="s">
        <v>2</v>
      </c>
      <c r="P318" t="s">
        <v>3</v>
      </c>
      <c r="Q318" t="s">
        <v>4</v>
      </c>
      <c r="R318" t="s">
        <v>5</v>
      </c>
      <c r="S318" t="s">
        <v>6</v>
      </c>
    </row>
    <row r="319" spans="1:19" ht="15.6" x14ac:dyDescent="0.3">
      <c r="A319" s="1"/>
      <c r="B319" s="1"/>
      <c r="C319" s="1"/>
      <c r="D319" s="4" t="s">
        <v>7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1" t="e">
        <f>AVERAGE(E319:N319)*4</f>
        <v>#DIV/0!</v>
      </c>
    </row>
    <row r="320" spans="1:19" ht="15.6" x14ac:dyDescent="0.3">
      <c r="A320" s="1"/>
      <c r="B320" s="1"/>
      <c r="C320" s="1"/>
      <c r="D320" s="4" t="s">
        <v>8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" t="e">
        <f>AVERAGE(E320:N320)*2</f>
        <v>#DIV/0!</v>
      </c>
    </row>
    <row r="321" spans="1:19" ht="15.6" x14ac:dyDescent="0.3">
      <c r="A321" s="1"/>
      <c r="B321" s="1"/>
      <c r="C321" s="1"/>
      <c r="D321" s="6" t="s">
        <v>9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" t="e">
        <f>AVERAGE(E321:N321)*2</f>
        <v>#DIV/0!</v>
      </c>
    </row>
    <row r="322" spans="1:19" ht="15.6" x14ac:dyDescent="0.3">
      <c r="A322" s="1"/>
      <c r="B322" s="1"/>
      <c r="C322" s="1"/>
      <c r="D322" s="6" t="s">
        <v>10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" t="e">
        <f>AVERAGE(E322:N322)*1</f>
        <v>#DIV/0!</v>
      </c>
    </row>
    <row r="323" spans="1:19" ht="15.6" x14ac:dyDescent="0.3">
      <c r="A323" s="1"/>
      <c r="B323" s="1"/>
      <c r="C323" s="1"/>
      <c r="D323" s="8" t="s">
        <v>11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" t="e">
        <f>AVERAGE(E323:N323)*4</f>
        <v>#DIV/0!</v>
      </c>
    </row>
    <row r="324" spans="1:19" ht="15.6" x14ac:dyDescent="0.3">
      <c r="A324" s="1"/>
      <c r="B324" s="1"/>
      <c r="C324" s="1"/>
      <c r="D324" s="8" t="s">
        <v>12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" t="e">
        <f>AVERAGE(E324:N324)*6</f>
        <v>#DIV/0!</v>
      </c>
    </row>
    <row r="325" spans="1:19" ht="15.6" x14ac:dyDescent="0.3">
      <c r="A325" s="1"/>
      <c r="B325" s="1"/>
      <c r="C325" s="1"/>
      <c r="D325" s="8" t="s">
        <v>13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" t="e">
        <f>AVERAGE(E325:N325)*10</f>
        <v>#DIV/0!</v>
      </c>
    </row>
    <row r="326" spans="1:19" ht="15.6" x14ac:dyDescent="0.3">
      <c r="A326" s="1"/>
      <c r="B326" s="1"/>
      <c r="C326" s="1"/>
      <c r="D326" s="8" t="s">
        <v>14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" t="e">
        <f>AVERAGE(E326:N326)*15</f>
        <v>#DIV/0!</v>
      </c>
    </row>
    <row r="327" spans="1:19" ht="15.6" x14ac:dyDescent="0.3">
      <c r="A327" s="1"/>
      <c r="B327" s="1"/>
      <c r="C327" s="1"/>
      <c r="D327" s="10" t="s">
        <v>15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"/>
    </row>
    <row r="328" spans="1:19" ht="15.6" x14ac:dyDescent="0.3">
      <c r="A328" s="1"/>
      <c r="B328" s="1"/>
      <c r="C328" s="1"/>
      <c r="D328" s="12" t="s">
        <v>19</v>
      </c>
      <c r="E328" s="13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9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9" ht="15.6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1:19" ht="15.6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9" ht="15.6" x14ac:dyDescent="0.3">
      <c r="A332" s="1"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t="e">
        <f>AVERAGE(E336:N336, E334:N334)</f>
        <v>#DIV/0!</v>
      </c>
      <c r="Q332" t="e">
        <f>AVERAGE(E337:N337,E335:N335)</f>
        <v>#DIV/0!</v>
      </c>
      <c r="R332" t="e">
        <f>AVERAGE(E338:N341)</f>
        <v>#DIV/0!</v>
      </c>
      <c r="S332" t="e">
        <f>SUM(O334:O341)</f>
        <v>#DIV/0!</v>
      </c>
    </row>
    <row r="333" spans="1:19" ht="15.6" x14ac:dyDescent="0.3">
      <c r="A333" s="2"/>
      <c r="B333" s="1" t="s">
        <v>78</v>
      </c>
      <c r="C333" s="1"/>
      <c r="D333" s="1" t="s">
        <v>1</v>
      </c>
      <c r="E333" s="3">
        <v>1</v>
      </c>
      <c r="F333" s="3">
        <v>2</v>
      </c>
      <c r="G333" s="3">
        <v>3</v>
      </c>
      <c r="H333" s="3">
        <v>4</v>
      </c>
      <c r="I333" s="3">
        <v>5</v>
      </c>
      <c r="J333" s="3">
        <v>6</v>
      </c>
      <c r="K333" s="3">
        <v>7</v>
      </c>
      <c r="L333" s="3">
        <v>8</v>
      </c>
      <c r="M333" s="3">
        <v>9</v>
      </c>
      <c r="N333" s="3">
        <v>10</v>
      </c>
      <c r="O333" s="1" t="s">
        <v>2</v>
      </c>
      <c r="P333" t="s">
        <v>3</v>
      </c>
      <c r="Q333" t="s">
        <v>4</v>
      </c>
      <c r="R333" t="s">
        <v>5</v>
      </c>
      <c r="S333" t="s">
        <v>6</v>
      </c>
    </row>
    <row r="334" spans="1:19" ht="15.6" x14ac:dyDescent="0.3">
      <c r="A334" s="1"/>
      <c r="B334" s="1"/>
      <c r="C334" s="1"/>
      <c r="D334" s="4" t="s">
        <v>7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1" t="e">
        <f>AVERAGE(E334:N334)*4</f>
        <v>#DIV/0!</v>
      </c>
    </row>
    <row r="335" spans="1:19" ht="15.6" x14ac:dyDescent="0.3">
      <c r="A335" s="1"/>
      <c r="B335" s="1"/>
      <c r="C335" s="1"/>
      <c r="D335" s="4" t="s">
        <v>8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1" t="e">
        <f>AVERAGE(E335:N335)*2</f>
        <v>#DIV/0!</v>
      </c>
    </row>
    <row r="336" spans="1:19" ht="15.6" x14ac:dyDescent="0.3">
      <c r="A336" s="1"/>
      <c r="B336" s="1"/>
      <c r="C336" s="1"/>
      <c r="D336" s="6" t="s">
        <v>9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" t="e">
        <f>AVERAGE(E336:N336)*2</f>
        <v>#DIV/0!</v>
      </c>
    </row>
    <row r="337" spans="1:19" ht="15.6" x14ac:dyDescent="0.3">
      <c r="A337" s="1"/>
      <c r="B337" s="1"/>
      <c r="C337" s="1"/>
      <c r="D337" s="6" t="s">
        <v>10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" t="e">
        <f>AVERAGE(E337:N337)*1</f>
        <v>#DIV/0!</v>
      </c>
    </row>
    <row r="338" spans="1:19" ht="15.6" x14ac:dyDescent="0.3">
      <c r="A338" s="1"/>
      <c r="B338" s="1"/>
      <c r="C338" s="1"/>
      <c r="D338" s="8" t="s">
        <v>11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" t="e">
        <f>AVERAGE(E338:N338)*4</f>
        <v>#DIV/0!</v>
      </c>
    </row>
    <row r="339" spans="1:19" ht="15.6" x14ac:dyDescent="0.3">
      <c r="A339" s="1"/>
      <c r="B339" s="1"/>
      <c r="C339" s="1"/>
      <c r="D339" s="8" t="s">
        <v>12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" t="e">
        <f>AVERAGE(E339:N339)*6</f>
        <v>#DIV/0!</v>
      </c>
    </row>
    <row r="340" spans="1:19" ht="15.6" x14ac:dyDescent="0.3">
      <c r="A340" s="1"/>
      <c r="B340" s="1"/>
      <c r="C340" s="1"/>
      <c r="D340" s="8" t="s">
        <v>13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" t="e">
        <f>AVERAGE(E340:N340)*10</f>
        <v>#DIV/0!</v>
      </c>
    </row>
    <row r="341" spans="1:19" ht="15.6" x14ac:dyDescent="0.3">
      <c r="A341" s="1"/>
      <c r="B341" s="1"/>
      <c r="C341" s="1"/>
      <c r="D341" s="8" t="s">
        <v>14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" t="e">
        <f>AVERAGE(E341:N341)*15</f>
        <v>#DIV/0!</v>
      </c>
    </row>
    <row r="342" spans="1:19" ht="15.6" x14ac:dyDescent="0.3">
      <c r="A342" s="1"/>
      <c r="B342" s="1"/>
      <c r="C342" s="1"/>
      <c r="D342" s="10" t="s">
        <v>15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"/>
    </row>
    <row r="343" spans="1:19" ht="15.6" x14ac:dyDescent="0.3">
      <c r="A343" s="1"/>
      <c r="B343" s="1"/>
      <c r="C343" s="1"/>
      <c r="D343" s="12" t="s">
        <v>19</v>
      </c>
      <c r="E343" s="13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9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9" ht="15.6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9" ht="15.6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9" ht="15.6" x14ac:dyDescent="0.3">
      <c r="A347" s="1"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t="e">
        <f>AVERAGE(E351:N351, E349:N349)</f>
        <v>#DIV/0!</v>
      </c>
      <c r="Q347" t="e">
        <f>AVERAGE(E352:N352,E350:N350)</f>
        <v>#DIV/0!</v>
      </c>
      <c r="R347" t="e">
        <f>AVERAGE(E353:N356)</f>
        <v>#DIV/0!</v>
      </c>
      <c r="S347" t="e">
        <f>SUM(O349:O356)</f>
        <v>#DIV/0!</v>
      </c>
    </row>
    <row r="348" spans="1:19" ht="15.6" x14ac:dyDescent="0.3">
      <c r="A348" s="2"/>
      <c r="B348" s="1" t="s">
        <v>78</v>
      </c>
      <c r="C348" s="1"/>
      <c r="D348" s="1" t="s">
        <v>1</v>
      </c>
      <c r="E348" s="3">
        <v>1</v>
      </c>
      <c r="F348" s="3">
        <v>2</v>
      </c>
      <c r="G348" s="3">
        <v>3</v>
      </c>
      <c r="H348" s="3">
        <v>4</v>
      </c>
      <c r="I348" s="3">
        <v>5</v>
      </c>
      <c r="J348" s="3">
        <v>6</v>
      </c>
      <c r="K348" s="3">
        <v>7</v>
      </c>
      <c r="L348" s="3">
        <v>8</v>
      </c>
      <c r="M348" s="3">
        <v>9</v>
      </c>
      <c r="N348" s="3">
        <v>10</v>
      </c>
      <c r="O348" s="1" t="s">
        <v>2</v>
      </c>
      <c r="P348" t="s">
        <v>3</v>
      </c>
      <c r="Q348" t="s">
        <v>4</v>
      </c>
      <c r="R348" t="s">
        <v>5</v>
      </c>
      <c r="S348" t="s">
        <v>6</v>
      </c>
    </row>
    <row r="349" spans="1:19" ht="15.6" x14ac:dyDescent="0.3">
      <c r="A349" s="1"/>
      <c r="B349" s="1"/>
      <c r="C349" s="1"/>
      <c r="D349" s="4" t="s">
        <v>7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1" t="e">
        <f>AVERAGE(E349:N349)*4</f>
        <v>#DIV/0!</v>
      </c>
    </row>
    <row r="350" spans="1:19" ht="15.6" x14ac:dyDescent="0.3">
      <c r="A350" s="1"/>
      <c r="B350" s="1"/>
      <c r="C350" s="1"/>
      <c r="D350" s="4" t="s">
        <v>8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1" t="e">
        <f>AVERAGE(E350:N350)*2</f>
        <v>#DIV/0!</v>
      </c>
    </row>
    <row r="351" spans="1:19" ht="15.6" x14ac:dyDescent="0.3">
      <c r="A351" s="1"/>
      <c r="B351" s="1"/>
      <c r="C351" s="1"/>
      <c r="D351" s="6" t="s">
        <v>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" t="e">
        <f>AVERAGE(E351:N351)*2</f>
        <v>#DIV/0!</v>
      </c>
    </row>
    <row r="352" spans="1:19" ht="15.6" x14ac:dyDescent="0.3">
      <c r="A352" s="1"/>
      <c r="B352" s="1"/>
      <c r="C352" s="1"/>
      <c r="D352" s="6" t="s">
        <v>10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" t="e">
        <f>AVERAGE(E352:N352)*1</f>
        <v>#DIV/0!</v>
      </c>
    </row>
    <row r="353" spans="1:19" ht="15.6" x14ac:dyDescent="0.3">
      <c r="A353" s="1"/>
      <c r="B353" s="1"/>
      <c r="C353" s="1"/>
      <c r="D353" s="8" t="s">
        <v>11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" t="e">
        <f>AVERAGE(E353:N353)*4</f>
        <v>#DIV/0!</v>
      </c>
    </row>
    <row r="354" spans="1:19" ht="15.6" x14ac:dyDescent="0.3">
      <c r="A354" s="1"/>
      <c r="B354" s="1"/>
      <c r="C354" s="1"/>
      <c r="D354" s="8" t="s">
        <v>12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" t="e">
        <f>AVERAGE(E354:N354)*6</f>
        <v>#DIV/0!</v>
      </c>
    </row>
    <row r="355" spans="1:19" ht="15.6" x14ac:dyDescent="0.3">
      <c r="A355" s="1"/>
      <c r="B355" s="1"/>
      <c r="C355" s="1"/>
      <c r="D355" s="8" t="s">
        <v>13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" t="e">
        <f>AVERAGE(E355:N355)*10</f>
        <v>#DIV/0!</v>
      </c>
    </row>
    <row r="356" spans="1:19" ht="15.6" x14ac:dyDescent="0.3">
      <c r="A356" s="1"/>
      <c r="B356" s="1"/>
      <c r="C356" s="1"/>
      <c r="D356" s="8" t="s">
        <v>14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" t="e">
        <f>AVERAGE(E356:N356)*15</f>
        <v>#DIV/0!</v>
      </c>
    </row>
    <row r="357" spans="1:19" ht="15.6" x14ac:dyDescent="0.3">
      <c r="A357" s="1"/>
      <c r="B357" s="1"/>
      <c r="C357" s="1"/>
      <c r="D357" s="10" t="s">
        <v>15</v>
      </c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"/>
    </row>
    <row r="358" spans="1:19" ht="15.6" x14ac:dyDescent="0.3">
      <c r="A358" s="1"/>
      <c r="B358" s="1"/>
      <c r="C358" s="1"/>
      <c r="D358" s="12" t="s">
        <v>19</v>
      </c>
      <c r="E358" s="13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9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9" ht="15.6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9" ht="15.6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9" ht="15.6" x14ac:dyDescent="0.3">
      <c r="A362" s="1"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t="e">
        <f>AVERAGE(E366:N366, E364:N364)</f>
        <v>#DIV/0!</v>
      </c>
      <c r="Q362" t="e">
        <f>AVERAGE(E367:N367,E365:N365)</f>
        <v>#DIV/0!</v>
      </c>
      <c r="R362" t="e">
        <f>AVERAGE(E368:N371)</f>
        <v>#DIV/0!</v>
      </c>
      <c r="S362" t="e">
        <f>SUM(O364:O371)</f>
        <v>#DIV/0!</v>
      </c>
    </row>
    <row r="363" spans="1:19" ht="15.6" x14ac:dyDescent="0.3">
      <c r="A363" s="2"/>
      <c r="B363" s="1" t="s">
        <v>78</v>
      </c>
      <c r="C363" s="1"/>
      <c r="D363" s="1" t="s">
        <v>1</v>
      </c>
      <c r="E363" s="3">
        <v>1</v>
      </c>
      <c r="F363" s="3">
        <v>2</v>
      </c>
      <c r="G363" s="3">
        <v>3</v>
      </c>
      <c r="H363" s="3">
        <v>4</v>
      </c>
      <c r="I363" s="3">
        <v>5</v>
      </c>
      <c r="J363" s="3">
        <v>6</v>
      </c>
      <c r="K363" s="3">
        <v>7</v>
      </c>
      <c r="L363" s="3">
        <v>8</v>
      </c>
      <c r="M363" s="3">
        <v>9</v>
      </c>
      <c r="N363" s="3">
        <v>10</v>
      </c>
      <c r="O363" s="1" t="s">
        <v>2</v>
      </c>
      <c r="P363" t="s">
        <v>3</v>
      </c>
      <c r="Q363" t="s">
        <v>4</v>
      </c>
      <c r="R363" t="s">
        <v>5</v>
      </c>
      <c r="S363" t="s">
        <v>6</v>
      </c>
    </row>
    <row r="364" spans="1:19" ht="15.6" x14ac:dyDescent="0.3">
      <c r="A364" s="1"/>
      <c r="B364" s="1"/>
      <c r="C364" s="1"/>
      <c r="D364" s="4" t="s">
        <v>7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" t="e">
        <f>AVERAGE(E364:N364)*4</f>
        <v>#DIV/0!</v>
      </c>
    </row>
    <row r="365" spans="1:19" ht="15.6" x14ac:dyDescent="0.3">
      <c r="A365" s="1"/>
      <c r="B365" s="1"/>
      <c r="C365" s="1"/>
      <c r="D365" s="4" t="s">
        <v>8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" t="e">
        <f>AVERAGE(E365:N365)*2</f>
        <v>#DIV/0!</v>
      </c>
    </row>
    <row r="366" spans="1:19" ht="15.6" x14ac:dyDescent="0.3">
      <c r="A366" s="1"/>
      <c r="B366" s="1"/>
      <c r="C366" s="1"/>
      <c r="D366" s="6" t="s">
        <v>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" t="e">
        <f>AVERAGE(E366:N366)*2</f>
        <v>#DIV/0!</v>
      </c>
    </row>
    <row r="367" spans="1:19" ht="15.6" x14ac:dyDescent="0.3">
      <c r="A367" s="1"/>
      <c r="B367" s="1"/>
      <c r="C367" s="1"/>
      <c r="D367" s="6" t="s">
        <v>10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" t="e">
        <f>AVERAGE(E367:N367)*1</f>
        <v>#DIV/0!</v>
      </c>
    </row>
    <row r="368" spans="1:19" ht="15.6" x14ac:dyDescent="0.3">
      <c r="A368" s="1"/>
      <c r="B368" s="1"/>
      <c r="C368" s="1"/>
      <c r="D368" s="8" t="s">
        <v>11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" t="e">
        <f>AVERAGE(E368:N368)*4</f>
        <v>#DIV/0!</v>
      </c>
    </row>
    <row r="369" spans="1:15" ht="15.6" x14ac:dyDescent="0.3">
      <c r="A369" s="1"/>
      <c r="B369" s="1"/>
      <c r="C369" s="1"/>
      <c r="D369" s="8" t="s">
        <v>12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" t="e">
        <f>AVERAGE(E369:N369)*6</f>
        <v>#DIV/0!</v>
      </c>
    </row>
    <row r="370" spans="1:15" ht="15.6" x14ac:dyDescent="0.3">
      <c r="A370" s="1"/>
      <c r="B370" s="1"/>
      <c r="C370" s="1"/>
      <c r="D370" s="8" t="s">
        <v>13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" t="e">
        <f>AVERAGE(E370:N370)*10</f>
        <v>#DIV/0!</v>
      </c>
    </row>
    <row r="371" spans="1:15" ht="15.6" x14ac:dyDescent="0.3">
      <c r="A371" s="1"/>
      <c r="B371" s="1"/>
      <c r="C371" s="1"/>
      <c r="D371" s="8" t="s">
        <v>14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" t="e">
        <f>AVERAGE(E371:N371)*15</f>
        <v>#DIV/0!</v>
      </c>
    </row>
    <row r="372" spans="1:15" ht="15.6" x14ac:dyDescent="0.3">
      <c r="A372" s="1"/>
      <c r="B372" s="1"/>
      <c r="C372" s="1"/>
      <c r="D372" s="10" t="s">
        <v>15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"/>
    </row>
    <row r="373" spans="1:15" ht="15.6" x14ac:dyDescent="0.3">
      <c r="A373" s="1"/>
      <c r="B373" s="1"/>
      <c r="C373" s="1"/>
      <c r="D373" s="12" t="s">
        <v>19</v>
      </c>
      <c r="E373" s="13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6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0"/>
  <sheetViews>
    <sheetView zoomScaleNormal="100" workbookViewId="0">
      <selection activeCell="F20" sqref="F20"/>
    </sheetView>
  </sheetViews>
  <sheetFormatPr defaultColWidth="8.5546875" defaultRowHeight="14.4" x14ac:dyDescent="0.3"/>
  <cols>
    <col min="3" max="3" width="9" customWidth="1"/>
  </cols>
  <sheetData>
    <row r="2" spans="2:3" x14ac:dyDescent="0.3">
      <c r="B2">
        <f>VLOOKUP(4089,_4089,1,FALSE())</f>
        <v>4089</v>
      </c>
      <c r="C2">
        <f>VLOOKUP(4089,_4089,16,FALSE())</f>
        <v>6.3888888888888893</v>
      </c>
    </row>
    <row r="3" spans="2:3" x14ac:dyDescent="0.3">
      <c r="B3">
        <f>VLOOKUP(3663,_3663,1,FALSE())</f>
        <v>3663</v>
      </c>
      <c r="C3">
        <f>VLOOKUP(3663,_3663,16,FALSE())</f>
        <v>5.2222222222222223</v>
      </c>
    </row>
    <row r="4" spans="2:3" x14ac:dyDescent="0.3">
      <c r="B4">
        <f>VLOOKUP(2147,_2147,1,FALSE())</f>
        <v>2147</v>
      </c>
      <c r="C4">
        <f>VLOOKUP(2147,_2147,16,FALSE())</f>
        <v>4.6111111111111107</v>
      </c>
    </row>
    <row r="5" spans="2:3" x14ac:dyDescent="0.3">
      <c r="B5">
        <f>VLOOKUP(4125,_4125,1,FALSE())</f>
        <v>4125</v>
      </c>
      <c r="C5">
        <f>VLOOKUP(4125,_4125,16,FALSE())</f>
        <v>3.8333333333333335</v>
      </c>
    </row>
    <row r="6" spans="2:3" x14ac:dyDescent="0.3">
      <c r="B6">
        <f>VLOOKUP(1595,_1595,1,FALSE())</f>
        <v>1595</v>
      </c>
      <c r="C6">
        <f>VLOOKUP(1595,_1595,16,FALSE())</f>
        <v>3.5</v>
      </c>
    </row>
    <row r="7" spans="2:3" x14ac:dyDescent="0.3">
      <c r="B7">
        <f>VLOOKUP(6831,_6831,1,FALSE())</f>
        <v>6831</v>
      </c>
      <c r="C7">
        <f>VLOOKUP(6831,_6831,16,FALSE())</f>
        <v>3.4444444444444446</v>
      </c>
    </row>
    <row r="8" spans="2:3" x14ac:dyDescent="0.3">
      <c r="B8">
        <f>VLOOKUP(4513,_4513,1,FALSE())</f>
        <v>4513</v>
      </c>
      <c r="C8">
        <f>VLOOKUP(4513,_4513,16,FALSE())</f>
        <v>3.2777777777777777</v>
      </c>
    </row>
    <row r="9" spans="2:3" x14ac:dyDescent="0.3">
      <c r="B9">
        <f>VLOOKUP(4692,_4692,1,FALSE())</f>
        <v>4692</v>
      </c>
      <c r="C9">
        <f>VLOOKUP(4692,_4692,16,FALSE())</f>
        <v>3.15</v>
      </c>
    </row>
    <row r="10" spans="2:3" x14ac:dyDescent="0.3">
      <c r="B10">
        <f>VLOOKUP(6465,_6465,1,FALSE())</f>
        <v>6465</v>
      </c>
      <c r="C10">
        <f>VLOOKUP(6465,_6465,16,FALSE())</f>
        <v>3.05</v>
      </c>
    </row>
    <row r="11" spans="2:3" x14ac:dyDescent="0.3">
      <c r="B11">
        <f>VLOOKUP(5920,_5920,1,FALSE())</f>
        <v>5920</v>
      </c>
      <c r="C11">
        <f>VLOOKUP(5920,_5920,16,FALSE())</f>
        <v>0.77777777777777779</v>
      </c>
    </row>
    <row r="12" spans="2:3" x14ac:dyDescent="0.3">
      <c r="B12">
        <f>VLOOKUP(4061,_4061,1,FALSE())</f>
        <v>4061</v>
      </c>
      <c r="C12">
        <f>VLOOKUP(4061,_4061,16,FALSE())</f>
        <v>0.75</v>
      </c>
    </row>
    <row r="13" spans="2:3" x14ac:dyDescent="0.3">
      <c r="B13">
        <f>VLOOKUP(4980,_4980,1,FALSE())</f>
        <v>4980</v>
      </c>
      <c r="C13">
        <f>VLOOKUP(4980,_4980,16,FALSE())</f>
        <v>0.33333333333333331</v>
      </c>
    </row>
    <row r="14" spans="2:3" x14ac:dyDescent="0.3">
      <c r="B14">
        <f>VLOOKUP(2903,_2903,1,FALSE())</f>
        <v>2903</v>
      </c>
      <c r="C14">
        <f>VLOOKUP(2903,_2903,16,FALSE())</f>
        <v>0.25</v>
      </c>
    </row>
    <row r="15" spans="2:3" x14ac:dyDescent="0.3">
      <c r="B15">
        <f>VLOOKUP(2926,_2926,1,FALSE())</f>
        <v>2926</v>
      </c>
      <c r="C15">
        <f>VLOOKUP(2926,_2926,16,FALSE())</f>
        <v>0.25</v>
      </c>
    </row>
    <row r="16" spans="2:3" x14ac:dyDescent="0.3">
      <c r="B16">
        <f>VLOOKUP(3876,_3876,1,FALSE())</f>
        <v>3876</v>
      </c>
      <c r="C16">
        <f>VLOOKUP(3876,_3876,16,FALSE())</f>
        <v>0.22222222222222221</v>
      </c>
    </row>
    <row r="17" spans="2:3" x14ac:dyDescent="0.3">
      <c r="B17">
        <f>VLOOKUP(3712,_3712,1,FALSE())</f>
        <v>3712</v>
      </c>
      <c r="C17">
        <f>VLOOKUP(3712,_3712,16,FALSE())</f>
        <v>0.1111111111111111</v>
      </c>
    </row>
    <row r="18" spans="2:3" x14ac:dyDescent="0.3">
      <c r="B18">
        <f>VLOOKUP(4104,_4104,1,FALSE())</f>
        <v>4104</v>
      </c>
      <c r="C18">
        <f>VLOOKUP(4104,_4104,16,FALSE())</f>
        <v>0</v>
      </c>
    </row>
    <row r="19" spans="2:3" x14ac:dyDescent="0.3">
      <c r="B19">
        <f>VLOOKUP(6076,_6076,1,FALSE())</f>
        <v>6076</v>
      </c>
      <c r="C19">
        <f>VLOOKUP(6076,_6076,16,FALSE())</f>
        <v>0</v>
      </c>
    </row>
    <row r="20" spans="2:3" x14ac:dyDescent="0.3">
      <c r="B20">
        <f>VLOOKUP(8532,_8532,1,FALSE())</f>
        <v>8532</v>
      </c>
      <c r="C20">
        <f>VLOOKUP(8532,_8532,16,FALSE())</f>
        <v>0</v>
      </c>
    </row>
  </sheetData>
  <sortState xmlns:xlrd2="http://schemas.microsoft.com/office/spreadsheetml/2017/richdata2" ref="B2:C20">
    <sortCondition descending="1" ref="C2:C20"/>
  </sortState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20"/>
  <sheetViews>
    <sheetView zoomScaleNormal="100" workbookViewId="0">
      <selection activeCell="H18" sqref="H18"/>
    </sheetView>
  </sheetViews>
  <sheetFormatPr defaultColWidth="8.5546875" defaultRowHeight="14.4" x14ac:dyDescent="0.3"/>
  <sheetData>
    <row r="2" spans="2:3" x14ac:dyDescent="0.3">
      <c r="B2">
        <f>VLOOKUP(2926,_2926,1,FALSE())</f>
        <v>2926</v>
      </c>
      <c r="C2">
        <f>VLOOKUP(2926,_2926,17,FALSE())</f>
        <v>2.2000000000000002</v>
      </c>
    </row>
    <row r="3" spans="2:3" x14ac:dyDescent="0.3">
      <c r="B3">
        <f>VLOOKUP(4980,_4980,1,FALSE())</f>
        <v>4980</v>
      </c>
      <c r="C3">
        <f>VLOOKUP(4980,_4980,17,FALSE())</f>
        <v>1.9444444444444444</v>
      </c>
    </row>
    <row r="4" spans="2:3" x14ac:dyDescent="0.3">
      <c r="B4">
        <f>VLOOKUP(6076,_6076,1,FALSE())</f>
        <v>6076</v>
      </c>
      <c r="C4">
        <f>VLOOKUP(6076,_6076,17,FALSE())</f>
        <v>1.75</v>
      </c>
    </row>
    <row r="5" spans="2:3" x14ac:dyDescent="0.3">
      <c r="B5">
        <f>VLOOKUP(5920,_5920,1,FALSE())</f>
        <v>5920</v>
      </c>
      <c r="C5">
        <f>VLOOKUP(5920,_5920,17,FALSE())</f>
        <v>1.7222222222222223</v>
      </c>
    </row>
    <row r="6" spans="2:3" x14ac:dyDescent="0.3">
      <c r="B6">
        <f>VLOOKUP(1595,_1595,1,FALSE())</f>
        <v>1595</v>
      </c>
      <c r="C6">
        <f>VLOOKUP(1595,_1595,17,FALSE())</f>
        <v>0.25</v>
      </c>
    </row>
    <row r="7" spans="2:3" x14ac:dyDescent="0.3">
      <c r="B7">
        <f>VLOOKUP(8532,_8532,1,FALSE())</f>
        <v>8532</v>
      </c>
      <c r="C7">
        <f>VLOOKUP(8532,_8532,17,FALSE())</f>
        <v>0.2</v>
      </c>
    </row>
    <row r="8" spans="2:3" x14ac:dyDescent="0.3">
      <c r="B8">
        <f>VLOOKUP(3876,_3876,1,FALSE())</f>
        <v>3876</v>
      </c>
      <c r="C8">
        <f>VLOOKUP(3876,_3876,17,FALSE())</f>
        <v>0.16666666666666666</v>
      </c>
    </row>
    <row r="9" spans="2:3" x14ac:dyDescent="0.3">
      <c r="B9">
        <f>VLOOKUP(4692,_4692,1,FALSE())</f>
        <v>4692</v>
      </c>
      <c r="C9">
        <f>VLOOKUP(4692,_4692,17,FALSE())</f>
        <v>0.15</v>
      </c>
    </row>
    <row r="10" spans="2:3" x14ac:dyDescent="0.3">
      <c r="B10">
        <f>VLOOKUP(4125,_4125,1,FALSE())</f>
        <v>4125</v>
      </c>
      <c r="C10">
        <f>VLOOKUP(4125,_4125,17,FALSE())</f>
        <v>5.5555555555555552E-2</v>
      </c>
    </row>
    <row r="11" spans="2:3" x14ac:dyDescent="0.3">
      <c r="B11">
        <f>VLOOKUP(2903,_2903,1,FALSE())</f>
        <v>2903</v>
      </c>
      <c r="C11">
        <f>VLOOKUP(2903,_2903,17,FALSE())</f>
        <v>0.05</v>
      </c>
    </row>
    <row r="12" spans="2:3" x14ac:dyDescent="0.3">
      <c r="B12">
        <f>VLOOKUP(6465,_6465,1,FALSE())</f>
        <v>6465</v>
      </c>
      <c r="C12">
        <f>VLOOKUP(6465,_6465,17,FALSE())</f>
        <v>0.05</v>
      </c>
    </row>
    <row r="13" spans="2:3" x14ac:dyDescent="0.3">
      <c r="B13">
        <f>VLOOKUP(2147,_2147,1,FALSE())</f>
        <v>2147</v>
      </c>
      <c r="C13">
        <f>VLOOKUP(2147,_2147,17,FALSE())</f>
        <v>0</v>
      </c>
    </row>
    <row r="14" spans="2:3" x14ac:dyDescent="0.3">
      <c r="B14">
        <f>VLOOKUP(3663,_3663,1,FALSE())</f>
        <v>3663</v>
      </c>
      <c r="C14">
        <f>VLOOKUP(3663,_3663,17,FALSE())</f>
        <v>0</v>
      </c>
    </row>
    <row r="15" spans="2:3" x14ac:dyDescent="0.3">
      <c r="B15">
        <f>VLOOKUP(3712,_3712,1,FALSE())</f>
        <v>3712</v>
      </c>
      <c r="C15">
        <f>VLOOKUP(3712,_3712,17,FALSE())</f>
        <v>0</v>
      </c>
    </row>
    <row r="16" spans="2:3" x14ac:dyDescent="0.3">
      <c r="B16">
        <f>VLOOKUP(4061,_4061,1,FALSE())</f>
        <v>4061</v>
      </c>
      <c r="C16">
        <f>VLOOKUP(4061,_4061,17,FALSE())</f>
        <v>0</v>
      </c>
    </row>
    <row r="17" spans="2:3" x14ac:dyDescent="0.3">
      <c r="B17">
        <f>VLOOKUP(4089,_4089,1,FALSE())</f>
        <v>4089</v>
      </c>
      <c r="C17">
        <f>VLOOKUP(4089,_4089,17,FALSE())</f>
        <v>0</v>
      </c>
    </row>
    <row r="18" spans="2:3" x14ac:dyDescent="0.3">
      <c r="B18">
        <f>VLOOKUP(4104,_4104,1,FALSE())</f>
        <v>4104</v>
      </c>
      <c r="C18">
        <f>VLOOKUP(4104,_4104,17,FALSE())</f>
        <v>0</v>
      </c>
    </row>
    <row r="19" spans="2:3" x14ac:dyDescent="0.3">
      <c r="B19">
        <f>VLOOKUP(4513,_4513,1,FALSE())</f>
        <v>4513</v>
      </c>
      <c r="C19">
        <f>VLOOKUP(4513,_4513,17,FALSE())</f>
        <v>0</v>
      </c>
    </row>
    <row r="20" spans="2:3" x14ac:dyDescent="0.3">
      <c r="B20">
        <f>VLOOKUP(6831,_6831,1,FALSE())</f>
        <v>6831</v>
      </c>
      <c r="C20">
        <f>VLOOKUP(6831,_6831,17,FALSE())</f>
        <v>0</v>
      </c>
    </row>
  </sheetData>
  <sortState xmlns:xlrd2="http://schemas.microsoft.com/office/spreadsheetml/2017/richdata2" ref="B2:C20">
    <sortCondition descending="1" ref="C2:C20"/>
  </sortState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0"/>
  <sheetViews>
    <sheetView zoomScaleNormal="100" workbookViewId="0">
      <selection activeCell="G17" sqref="G17"/>
    </sheetView>
  </sheetViews>
  <sheetFormatPr defaultColWidth="8.5546875" defaultRowHeight="14.4" x14ac:dyDescent="0.3"/>
  <sheetData>
    <row r="2" spans="2:3" x14ac:dyDescent="0.3">
      <c r="B2">
        <f>VLOOKUP(5920,_5920,1,FALSE())</f>
        <v>5920</v>
      </c>
      <c r="C2">
        <f>VLOOKUP(5920,_5920,18,FALSE())</f>
        <v>0.77777777777777779</v>
      </c>
    </row>
    <row r="3" spans="2:3" x14ac:dyDescent="0.3">
      <c r="B3">
        <f>VLOOKUP(4513,_4513,1,FALSE())</f>
        <v>4513</v>
      </c>
      <c r="C3">
        <f>VLOOKUP(4513,_4513,18,FALSE())</f>
        <v>0.75</v>
      </c>
    </row>
    <row r="4" spans="2:3" x14ac:dyDescent="0.3">
      <c r="B4">
        <f>VLOOKUP(3663,_3663,1,FALSE())</f>
        <v>3663</v>
      </c>
      <c r="C4">
        <f>VLOOKUP(3663,_3663,18,FALSE())</f>
        <v>0.61111111111111116</v>
      </c>
    </row>
    <row r="5" spans="2:3" x14ac:dyDescent="0.3">
      <c r="B5">
        <f>VLOOKUP(2926,_2926,1,FALSE())</f>
        <v>2926</v>
      </c>
      <c r="C5">
        <f>VLOOKUP(2926,_2926,18,FALSE())</f>
        <v>0.5</v>
      </c>
    </row>
    <row r="6" spans="2:3" x14ac:dyDescent="0.3">
      <c r="B6">
        <f>VLOOKUP(4089,_4089,1,FALSE())</f>
        <v>4089</v>
      </c>
      <c r="C6">
        <f>VLOOKUP(4089,_4089,18,FALSE())</f>
        <v>0.33333333333333331</v>
      </c>
    </row>
    <row r="7" spans="2:3" x14ac:dyDescent="0.3">
      <c r="B7">
        <f>VLOOKUP(1595,_1595,1,FALSE())</f>
        <v>1595</v>
      </c>
      <c r="C7">
        <f>VLOOKUP(1595,_1595,18,FALSE())</f>
        <v>0.32500000000000001</v>
      </c>
    </row>
    <row r="8" spans="2:3" x14ac:dyDescent="0.3">
      <c r="B8">
        <f>VLOOKUP(6831,_6831,1,FALSE())</f>
        <v>6831</v>
      </c>
      <c r="C8">
        <f>VLOOKUP(6831,_6831,18,FALSE())</f>
        <v>0.30555555555555558</v>
      </c>
    </row>
    <row r="9" spans="2:3" x14ac:dyDescent="0.3">
      <c r="B9">
        <f>VLOOKUP(2903,_2903,1,FALSE())</f>
        <v>2903</v>
      </c>
      <c r="C9">
        <f>VLOOKUP(2903,_2903,18,FALSE())</f>
        <v>0.25</v>
      </c>
    </row>
    <row r="10" spans="2:3" x14ac:dyDescent="0.3">
      <c r="B10">
        <f>VLOOKUP(2147,_2147,1,FALSE())</f>
        <v>2147</v>
      </c>
      <c r="C10">
        <f>VLOOKUP(2147,_2147,18,FALSE())</f>
        <v>0.25</v>
      </c>
    </row>
    <row r="11" spans="2:3" x14ac:dyDescent="0.3">
      <c r="B11">
        <f>VLOOKUP(6465,_6465,1,FALSE())</f>
        <v>6465</v>
      </c>
      <c r="C11">
        <f>VLOOKUP(6465,_6465,18,FALSE())</f>
        <v>0.2</v>
      </c>
    </row>
    <row r="12" spans="2:3" x14ac:dyDescent="0.3">
      <c r="B12">
        <f>VLOOKUP(4692,_4692,1,FALSE())</f>
        <v>4692</v>
      </c>
      <c r="C12">
        <f>VLOOKUP(4692,_4692,18,FALSE())</f>
        <v>0.17499999999999999</v>
      </c>
    </row>
    <row r="13" spans="2:3" x14ac:dyDescent="0.3">
      <c r="B13">
        <f>VLOOKUP(3876,_3876,1,FALSE())</f>
        <v>3876</v>
      </c>
      <c r="C13">
        <f>VLOOKUP(3876,_3876,18,FALSE())</f>
        <v>8.3333333333333329E-2</v>
      </c>
    </row>
    <row r="14" spans="2:3" x14ac:dyDescent="0.3">
      <c r="B14">
        <f>VLOOKUP(4061,_4061,1,FALSE())</f>
        <v>4061</v>
      </c>
      <c r="C14">
        <f>VLOOKUP(4061,_4061,18,FALSE())</f>
        <v>7.4999999999999997E-2</v>
      </c>
    </row>
    <row r="15" spans="2:3" x14ac:dyDescent="0.3">
      <c r="B15">
        <f>VLOOKUP(3712,_3712,1,FALSE())</f>
        <v>3712</v>
      </c>
      <c r="C15">
        <f>VLOOKUP(3712,_3712,18,FALSE())</f>
        <v>5.5555555555555552E-2</v>
      </c>
    </row>
    <row r="16" spans="2:3" x14ac:dyDescent="0.3">
      <c r="B16">
        <f>VLOOKUP(4980,_4980,1,FALSE())</f>
        <v>4980</v>
      </c>
      <c r="C16">
        <f>VLOOKUP(4980,_4980,18,FALSE())</f>
        <v>5.5555555555555552E-2</v>
      </c>
    </row>
    <row r="17" spans="2:3" x14ac:dyDescent="0.3">
      <c r="B17">
        <f>VLOOKUP(4104,_4104,1,FALSE())</f>
        <v>4104</v>
      </c>
      <c r="C17">
        <f>VLOOKUP(4104,_4104,18,FALSE())</f>
        <v>0</v>
      </c>
    </row>
    <row r="18" spans="2:3" x14ac:dyDescent="0.3">
      <c r="B18">
        <f>VLOOKUP(4125,_4125,1,FALSE())</f>
        <v>4125</v>
      </c>
      <c r="C18">
        <f>VLOOKUP(4125,_4125,18,FALSE())</f>
        <v>0</v>
      </c>
    </row>
    <row r="19" spans="2:3" x14ac:dyDescent="0.3">
      <c r="B19">
        <f>VLOOKUP(6076,_6076,1,FALSE())</f>
        <v>6076</v>
      </c>
      <c r="C19">
        <f>VLOOKUP(6076,_6076,18,FALSE())</f>
        <v>0</v>
      </c>
    </row>
    <row r="20" spans="2:3" x14ac:dyDescent="0.3">
      <c r="B20">
        <f>VLOOKUP(8532,_8532,1,FALSE())</f>
        <v>8532</v>
      </c>
      <c r="C20">
        <f>VLOOKUP(8532,_8532,18,FALSE())</f>
        <v>0</v>
      </c>
    </row>
  </sheetData>
  <sortState xmlns:xlrd2="http://schemas.microsoft.com/office/spreadsheetml/2017/richdata2" ref="B2:C20">
    <sortCondition descending="1" ref="C2:C20"/>
  </sortState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20"/>
  <sheetViews>
    <sheetView tabSelected="1" zoomScaleNormal="100" workbookViewId="0">
      <selection activeCell="E20" sqref="E20"/>
    </sheetView>
  </sheetViews>
  <sheetFormatPr defaultColWidth="8.5546875" defaultRowHeight="14.4" x14ac:dyDescent="0.3"/>
  <sheetData>
    <row r="2" spans="2:5" x14ac:dyDescent="0.3">
      <c r="B2">
        <f>VLOOKUP(4089,_4089,1,FALSE())</f>
        <v>4089</v>
      </c>
      <c r="C2">
        <f>VLOOKUP(4089,_4089,19,FALSE())</f>
        <v>35</v>
      </c>
      <c r="E2">
        <v>4089</v>
      </c>
    </row>
    <row r="3" spans="2:5" x14ac:dyDescent="0.3">
      <c r="B3">
        <f>VLOOKUP(3663,_3663,1,FALSE())</f>
        <v>3663</v>
      </c>
      <c r="C3">
        <f>VLOOKUP(3663,_3663,19,FALSE())</f>
        <v>31.222222222222229</v>
      </c>
      <c r="E3">
        <v>3663</v>
      </c>
    </row>
    <row r="4" spans="2:5" x14ac:dyDescent="0.3">
      <c r="B4">
        <f>VLOOKUP(4513,_4513,1,FALSE())</f>
        <v>4513</v>
      </c>
      <c r="C4">
        <f>VLOOKUP(4513,_4513,19,FALSE())</f>
        <v>24.222222222222221</v>
      </c>
      <c r="E4">
        <v>4513</v>
      </c>
    </row>
    <row r="5" spans="2:5" x14ac:dyDescent="0.3">
      <c r="B5">
        <f>VLOOKUP(2147,_2147,1,FALSE())</f>
        <v>2147</v>
      </c>
      <c r="C5">
        <f>VLOOKUP(2147,_2147,19,FALSE())</f>
        <v>21.999999999999996</v>
      </c>
      <c r="E5">
        <v>2147</v>
      </c>
    </row>
    <row r="6" spans="2:5" x14ac:dyDescent="0.3">
      <c r="B6">
        <f>VLOOKUP(1595,_1595,1,FALSE())</f>
        <v>1595</v>
      </c>
      <c r="C6">
        <f>VLOOKUP(1595,_1595,19,FALSE())</f>
        <v>20.699999999999996</v>
      </c>
      <c r="E6">
        <v>1595</v>
      </c>
    </row>
    <row r="7" spans="2:5" x14ac:dyDescent="0.3">
      <c r="B7">
        <f>VLOOKUP(5920,_5920,1,FALSE())</f>
        <v>5920</v>
      </c>
      <c r="C7">
        <f>VLOOKUP(5920,_5920,19,FALSE())</f>
        <v>20.555555555555557</v>
      </c>
      <c r="E7">
        <v>4692</v>
      </c>
    </row>
    <row r="8" spans="2:5" x14ac:dyDescent="0.3">
      <c r="B8">
        <f>VLOOKUP(6831,_6831,1,FALSE())</f>
        <v>6831</v>
      </c>
      <c r="C8">
        <f>VLOOKUP(6831,_6831,19,FALSE())</f>
        <v>20.444444444444443</v>
      </c>
      <c r="E8">
        <v>6831</v>
      </c>
    </row>
    <row r="9" spans="2:5" x14ac:dyDescent="0.3">
      <c r="B9">
        <f>VLOOKUP(4692,_4692,1,FALSE())</f>
        <v>4692</v>
      </c>
      <c r="C9">
        <f>VLOOKUP(4692,_4692,19,FALSE())</f>
        <v>17.7</v>
      </c>
      <c r="E9">
        <v>5920</v>
      </c>
    </row>
    <row r="10" spans="2:5" x14ac:dyDescent="0.3">
      <c r="B10">
        <f>VLOOKUP(4125,_4125,1,FALSE())</f>
        <v>4125</v>
      </c>
      <c r="C10">
        <f>VLOOKUP(4125,_4125,19,FALSE())</f>
        <v>17</v>
      </c>
      <c r="E10">
        <v>4125</v>
      </c>
    </row>
    <row r="11" spans="2:5" x14ac:dyDescent="0.3">
      <c r="B11">
        <f>VLOOKUP(6465,_6465,1,FALSE())</f>
        <v>6465</v>
      </c>
      <c r="C11">
        <f>VLOOKUP(6465,_6465,19,FALSE())</f>
        <v>15.9</v>
      </c>
      <c r="E11">
        <v>2926</v>
      </c>
    </row>
    <row r="12" spans="2:5" x14ac:dyDescent="0.3">
      <c r="B12">
        <f>VLOOKUP(2926,_2926,1,FALSE())</f>
        <v>2926</v>
      </c>
      <c r="C12">
        <f>VLOOKUP(2926,_2926,19,FALSE())</f>
        <v>12.5</v>
      </c>
      <c r="E12">
        <v>6465</v>
      </c>
    </row>
    <row r="13" spans="2:5" x14ac:dyDescent="0.3">
      <c r="B13">
        <f>VLOOKUP(4980,_4980,1,FALSE())</f>
        <v>4980</v>
      </c>
      <c r="C13">
        <f>VLOOKUP(4980,_4980,19,FALSE())</f>
        <v>6.3333333333333339</v>
      </c>
      <c r="E13">
        <v>3712</v>
      </c>
    </row>
    <row r="14" spans="2:5" x14ac:dyDescent="0.3">
      <c r="B14">
        <f>VLOOKUP(4061,_4061,1,FALSE())</f>
        <v>4061</v>
      </c>
      <c r="C14">
        <f>VLOOKUP(4061,_4061,19,FALSE())</f>
        <v>5.2</v>
      </c>
      <c r="E14">
        <v>4980</v>
      </c>
    </row>
    <row r="15" spans="2:5" x14ac:dyDescent="0.3">
      <c r="B15">
        <f>VLOOKUP(2903,_2903,1,FALSE())</f>
        <v>2903</v>
      </c>
      <c r="C15">
        <f>VLOOKUP(2903,_2903,19,FALSE())</f>
        <v>4.4000000000000004</v>
      </c>
      <c r="E15">
        <v>6076</v>
      </c>
    </row>
    <row r="16" spans="2:5" x14ac:dyDescent="0.3">
      <c r="B16">
        <f>VLOOKUP(6076,_6076,1,FALSE())</f>
        <v>6076</v>
      </c>
      <c r="C16">
        <f>VLOOKUP(6076,_6076,19,FALSE())</f>
        <v>4</v>
      </c>
      <c r="E16">
        <v>2903</v>
      </c>
    </row>
    <row r="17" spans="2:5" x14ac:dyDescent="0.3">
      <c r="B17">
        <f>VLOOKUP(3876,_3876,1,FALSE())</f>
        <v>3876</v>
      </c>
      <c r="C17">
        <f>VLOOKUP(3876,_3876,19,FALSE())</f>
        <v>3.333333333333333</v>
      </c>
      <c r="E17">
        <v>3876</v>
      </c>
    </row>
    <row r="18" spans="2:5" x14ac:dyDescent="0.3">
      <c r="B18">
        <f>VLOOKUP(3712,_3712,1,FALSE())</f>
        <v>3712</v>
      </c>
      <c r="C18">
        <f>VLOOKUP(3712,_3712,19,FALSE())</f>
        <v>1.3333333333333333</v>
      </c>
      <c r="E18">
        <v>8532</v>
      </c>
    </row>
    <row r="19" spans="2:5" x14ac:dyDescent="0.3">
      <c r="B19">
        <f>VLOOKUP(8532,_8532,1,FALSE())</f>
        <v>8532</v>
      </c>
      <c r="C19">
        <f>VLOOKUP(8532,_8532,19,FALSE())</f>
        <v>0.60000000000000009</v>
      </c>
      <c r="E19">
        <v>4104</v>
      </c>
    </row>
    <row r="20" spans="2:5" x14ac:dyDescent="0.3">
      <c r="B20">
        <f>VLOOKUP(4104,_4104,1,FALSE())</f>
        <v>4104</v>
      </c>
      <c r="C20">
        <f>VLOOKUP(4104,_4104,19,FALSE())</f>
        <v>0</v>
      </c>
    </row>
  </sheetData>
  <sortState xmlns:xlrd2="http://schemas.microsoft.com/office/spreadsheetml/2017/richdata2" ref="B2:C20">
    <sortCondition descending="1" ref="C2:C20"/>
  </sortState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5056-6AA9-4ADF-BE8C-E853595D216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12"/>
  <sheetViews>
    <sheetView zoomScaleNormal="100" workbookViewId="0">
      <selection activeCell="H25" sqref="H25"/>
    </sheetView>
  </sheetViews>
  <sheetFormatPr defaultColWidth="8.5546875" defaultRowHeight="14.4" x14ac:dyDescent="0.3"/>
  <sheetData>
    <row r="2" spans="2:7" x14ac:dyDescent="0.3">
      <c r="B2" s="16" t="s">
        <v>79</v>
      </c>
      <c r="C2" s="16" t="s">
        <v>80</v>
      </c>
      <c r="D2" s="16" t="s">
        <v>81</v>
      </c>
      <c r="E2" s="16" t="s">
        <v>82</v>
      </c>
      <c r="F2" s="16" t="s">
        <v>83</v>
      </c>
    </row>
    <row r="3" spans="2:7" x14ac:dyDescent="0.3">
      <c r="B3" s="17">
        <v>4980</v>
      </c>
      <c r="C3" s="18">
        <f>VLOOKUP(B3,Input!A:S,16,FALSE())</f>
        <v>0.33333333333333331</v>
      </c>
      <c r="D3" s="18">
        <f>VLOOKUP(B3,Input!A:S,17,FALSE())</f>
        <v>1.9444444444444444</v>
      </c>
      <c r="E3" s="18">
        <f>VLOOKUP(B3,Input!A:S,18,FALSE())</f>
        <v>5.5555555555555552E-2</v>
      </c>
      <c r="F3" s="18">
        <f>VLOOKUP(B3,Input!A:S,19,FALSE())</f>
        <v>6.3333333333333339</v>
      </c>
    </row>
    <row r="4" spans="2:7" x14ac:dyDescent="0.3">
      <c r="B4" s="19">
        <v>3712</v>
      </c>
      <c r="C4" s="20">
        <f>VLOOKUP(B4,Input!A:S,16,FALSE())</f>
        <v>0.1111111111111111</v>
      </c>
      <c r="D4" s="20">
        <f>VLOOKUP(B4,Input!A:S,17,FALSE())</f>
        <v>0</v>
      </c>
      <c r="E4" s="20">
        <f>VLOOKUP(B4,Input!A:S,18,FALSE())</f>
        <v>5.5555555555555552E-2</v>
      </c>
      <c r="F4" s="20">
        <f>VLOOKUP(B4,Input!A:S,19,FALSE())</f>
        <v>1.3333333333333333</v>
      </c>
    </row>
    <row r="5" spans="2:7" x14ac:dyDescent="0.3">
      <c r="B5" s="19">
        <v>4061</v>
      </c>
      <c r="C5" s="20">
        <f>VLOOKUP(B5,Input!A:S,16,FALSE())</f>
        <v>0.75</v>
      </c>
      <c r="D5" s="20">
        <f>VLOOKUP(B5,Input!A:S,17,FALSE())</f>
        <v>0</v>
      </c>
      <c r="E5" s="20">
        <f>VLOOKUP(B5,Input!A:S,18,FALSE())</f>
        <v>7.4999999999999997E-2</v>
      </c>
      <c r="F5" s="20">
        <f>VLOOKUP(B5,Input!A:S,19,FALSE())</f>
        <v>5.2</v>
      </c>
    </row>
    <row r="6" spans="2:7" x14ac:dyDescent="0.3">
      <c r="B6" s="21">
        <v>6465</v>
      </c>
      <c r="C6" s="22">
        <f>VLOOKUP(B6,Input!A:S,16,FALSE())</f>
        <v>3.05</v>
      </c>
      <c r="D6" s="22">
        <f>VLOOKUP(B6,Input!A:S,17,FALSE())</f>
        <v>0.05</v>
      </c>
      <c r="E6" s="22">
        <f>VLOOKUP(B6,Input!A:S,18,FALSE())</f>
        <v>0.2</v>
      </c>
      <c r="F6" s="22">
        <f>VLOOKUP(B6,Input!A:S,19,FALSE())</f>
        <v>15.9</v>
      </c>
    </row>
    <row r="7" spans="2:7" x14ac:dyDescent="0.3">
      <c r="B7" s="21">
        <v>2926</v>
      </c>
      <c r="C7" s="22">
        <f>VLOOKUP(B7,Input!A:S,16,FALSE())</f>
        <v>0.25</v>
      </c>
      <c r="D7" s="22">
        <f>VLOOKUP(B7,Input!A:S,17,FALSE())</f>
        <v>2.2000000000000002</v>
      </c>
      <c r="E7" s="22">
        <f>VLOOKUP(B7,Input!A:S,18,FALSE())</f>
        <v>0.5</v>
      </c>
      <c r="F7" s="22">
        <f>VLOOKUP(B7,Input!A:S,19,FALSE())</f>
        <v>12.5</v>
      </c>
      <c r="G7" s="23"/>
    </row>
    <row r="8" spans="2:7" x14ac:dyDescent="0.3">
      <c r="B8" s="21">
        <v>4089</v>
      </c>
      <c r="C8" s="22">
        <f>VLOOKUP(B8,Input!A:S,16,FALSE())</f>
        <v>6.3888888888888893</v>
      </c>
      <c r="D8" s="22">
        <f>VLOOKUP(B8,Input!A:S,17,FALSE())</f>
        <v>0</v>
      </c>
      <c r="E8" s="22">
        <f>VLOOKUP(B8,Input!A:S,18,FALSE())</f>
        <v>0.33333333333333331</v>
      </c>
      <c r="F8" s="22">
        <f>VLOOKUP(B8,Input!A:S,19,FALSE())</f>
        <v>35</v>
      </c>
      <c r="G8" s="23"/>
    </row>
    <row r="9" spans="2:7" x14ac:dyDescent="0.3">
      <c r="G9" s="23"/>
    </row>
    <row r="10" spans="2:7" x14ac:dyDescent="0.3">
      <c r="G10" s="23"/>
    </row>
    <row r="12" spans="2:7" x14ac:dyDescent="0.3">
      <c r="E12" s="23"/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Input</vt:lpstr>
      <vt:lpstr>Bots by High</vt:lpstr>
      <vt:lpstr>Bots by Low</vt:lpstr>
      <vt:lpstr>Bots by Climb</vt:lpstr>
      <vt:lpstr>Bots by Points</vt:lpstr>
      <vt:lpstr>Sheet1</vt:lpstr>
      <vt:lpstr>Prematch</vt:lpstr>
      <vt:lpstr>_1595</vt:lpstr>
      <vt:lpstr>_2147</vt:lpstr>
      <vt:lpstr>_2903</vt:lpstr>
      <vt:lpstr>_2926</vt:lpstr>
      <vt:lpstr>_3663</vt:lpstr>
      <vt:lpstr>_3712</vt:lpstr>
      <vt:lpstr>_3876</vt:lpstr>
      <vt:lpstr>_4061</vt:lpstr>
      <vt:lpstr>_4089</vt:lpstr>
      <vt:lpstr>_4104</vt:lpstr>
      <vt:lpstr>_4125</vt:lpstr>
      <vt:lpstr>_4513</vt:lpstr>
      <vt:lpstr>_4692</vt:lpstr>
      <vt:lpstr>_4980</vt:lpstr>
      <vt:lpstr>_5920</vt:lpstr>
      <vt:lpstr>_6076</vt:lpstr>
      <vt:lpstr>_6465</vt:lpstr>
      <vt:lpstr>_6831</vt:lpstr>
      <vt:lpstr>_8532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tolau</dc:creator>
  <dc:description/>
  <cp:lastModifiedBy>tolau</cp:lastModifiedBy>
  <cp:revision>3</cp:revision>
  <dcterms:created xsi:type="dcterms:W3CDTF">2022-02-26T18:22:44Z</dcterms:created>
  <dcterms:modified xsi:type="dcterms:W3CDTF">2022-04-02T04:01:13Z</dcterms:modified>
  <dc:language>en-US</dc:language>
</cp:coreProperties>
</file>